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Чайка\Раскрытие информации\Тех.прис_раскрытие\19 в\МУ ФАС РФ 490_22\"/>
    </mc:Choice>
  </mc:AlternateContent>
  <xr:revisionPtr revIDLastSave="0" documentId="13_ncr:1_{DA3B002C-4BDA-4422-9E43-FA319E8144E7}" xr6:coauthVersionLast="47" xr6:coauthVersionMax="47" xr10:uidLastSave="{00000000-0000-0000-0000-000000000000}"/>
  <bookViews>
    <workbookView xWindow="-120" yWindow="-120" windowWidth="29040" windowHeight="15840" xr2:uid="{A3B9A5D9-8417-421D-A96B-8A0C6E1DC4F7}"/>
  </bookViews>
  <sheets>
    <sheet name="Приложение 1" sheetId="3" r:id="rId1"/>
    <sheet name="Приложение 2" sheetId="1" r:id="rId2"/>
    <sheet name="Приложение 3" sheetId="2" r:id="rId3"/>
  </sheets>
  <definedNames>
    <definedName name="_xlnm._FilterDatabase" localSheetId="0" hidden="1">'Приложение 1'!$A$8:$I$19</definedName>
    <definedName name="Z_20D3A7EF_26E6_4DB0_B480_01A542330A65_.wvu.FilterData" localSheetId="0" hidden="1">'Приложение 1'!$A$8:$AK$571</definedName>
    <definedName name="Z_43DF7386_CB2C_4C1C_BD4D_696D63E82CA6_.wvu.FilterData" localSheetId="0" hidden="1">'Приложение 1'!$A$8:$AK$571</definedName>
    <definedName name="Z_443437C5_1090_4F25_B860_023FB7C1EF45_.wvu.FilterData" localSheetId="0" hidden="1">'Приложение 1'!$A$8:$AK$571</definedName>
    <definedName name="Z_448CDF5C_53C4_4C6D_BD5F_57069C1F6EF7_.wvu.FilterData" localSheetId="0" hidden="1">'Приложение 1'!$A$8:$AK$571</definedName>
    <definedName name="Z_7527256C_F8DE_4103_847C_6DA356811275_.wvu.FilterData" localSheetId="0" hidden="1">'Приложение 1'!$A$8:$AK$571</definedName>
    <definedName name="Z_7B487993_E7BD_4180_9F92_EA8CADC0A478_.wvu.FilterData" localSheetId="0" hidden="1">'Приложение 1'!$A$8:$AK$571</definedName>
    <definedName name="Z_7DA8894D_A32D_4271_B6DE_9FF402FF8A81_.wvu.FilterData" localSheetId="0" hidden="1">'Приложение 1'!$A$1:$A$1723</definedName>
    <definedName name="Z_9122B991_305B_44FA_A449_AB6E28E3333D_.wvu.FilterData" localSheetId="0" hidden="1">'Приложение 1'!$A$8:$AK$571</definedName>
    <definedName name="Z_94F36B91_F03D_49EC_934B_A4965695BB3E_.wvu.FilterData" localSheetId="0" hidden="1">'Приложение 1'!$A$8:$AK$571</definedName>
    <definedName name="Z_9FCC808B_2BFA_4D58_BEA4_BE99E59223F9_.wvu.FilterData" localSheetId="0" hidden="1">'Приложение 1'!$A$8:$AK$571</definedName>
    <definedName name="Z_A12EF0AE_0022_423D_A326_9CCD72281EC5_.wvu.Cols" localSheetId="0" hidden="1">'Приложение 1'!#REF!</definedName>
    <definedName name="Z_A12EF0AE_0022_423D_A326_9CCD72281EC5_.wvu.FilterData" localSheetId="0" hidden="1">'Приложение 1'!$A$8:$AK$571</definedName>
    <definedName name="Z_A12EF0AE_0022_423D_A326_9CCD72281EC5_.wvu.PrintArea" localSheetId="0" hidden="1">'Приложение 1'!$A$7:$I$1715</definedName>
    <definedName name="Z_A12EF0AE_0022_423D_A326_9CCD72281EC5_.wvu.PrintTitles" localSheetId="0" hidden="1">'Приложение 1'!$7:$8</definedName>
    <definedName name="Z_A12EF0AE_0022_423D_A326_9CCD72281EC5_.wvu.Rows" localSheetId="0" hidden="1">'Приложение 1'!$1:$3,'Приложение 1'!#REF!,'Приложение 1'!$575:$575,'Приложение 1'!$597:$597,'Приложение 1'!#REF!,'Приложение 1'!$686:$686,'Приложение 1'!$699:$700,'Приложение 1'!$849:$849,'Приложение 1'!$865:$865</definedName>
    <definedName name="Z_AEFAB221_4F0B_4C91_9FB0_EF8DB09022AE_.wvu.FilterData" localSheetId="0" hidden="1">'Приложение 1'!$A$8:$AK$571</definedName>
    <definedName name="Z_B7FC12CE_4D81_4AFD_B466_7BD909A7D698_.wvu.Cols" localSheetId="0" hidden="1">'Приложение 1'!#REF!</definedName>
    <definedName name="Z_B7FC12CE_4D81_4AFD_B466_7BD909A7D698_.wvu.FilterData" localSheetId="0" hidden="1">'Приложение 1'!$A$1:$A$1723</definedName>
    <definedName name="Z_B7FC12CE_4D81_4AFD_B466_7BD909A7D698_.wvu.PrintArea" localSheetId="0" hidden="1">'Приложение 1'!$A$7:$I$1715</definedName>
    <definedName name="Z_B7FC12CE_4D81_4AFD_B466_7BD909A7D698_.wvu.PrintTitles" localSheetId="0" hidden="1">'Приложение 1'!$7:$8</definedName>
    <definedName name="Z_B7FC12CE_4D81_4AFD_B466_7BD909A7D698_.wvu.Rows" localSheetId="0" hidden="1">'Приложение 1'!$1:$3,'Приложение 1'!#REF!,'Приложение 1'!$14:$14,'Приложение 1'!$575:$575,'Приложение 1'!$597:$597,'Приложение 1'!#REF!,'Приложение 1'!$686:$686,'Приложение 1'!$699:$700,'Приложение 1'!$849:$849,'Приложение 1'!$865:$865</definedName>
    <definedName name="Z_C563ED7E_33C9_4C22_8FE6_19FD9D780A93_.wvu.Cols" localSheetId="0" hidden="1">'Приложение 1'!#REF!</definedName>
    <definedName name="Z_C563ED7E_33C9_4C22_8FE6_19FD9D780A93_.wvu.FilterData" localSheetId="0" hidden="1">'Приложение 1'!$A$8:$AK$571</definedName>
    <definedName name="Z_C563ED7E_33C9_4C22_8FE6_19FD9D780A93_.wvu.PrintArea" localSheetId="0" hidden="1">'Приложение 1'!$A$7:$I$1715</definedName>
    <definedName name="Z_C563ED7E_33C9_4C22_8FE6_19FD9D780A93_.wvu.PrintTitles" localSheetId="0" hidden="1">'Приложение 1'!$7:$8</definedName>
    <definedName name="Z_C563ED7E_33C9_4C22_8FE6_19FD9D780A93_.wvu.Rows" localSheetId="0" hidden="1">'Приложение 1'!$1:$3,'Приложение 1'!#REF!,'Приложение 1'!$14:$14,'Приложение 1'!$575:$575,'Приложение 1'!$597:$597,'Приложение 1'!#REF!,'Приложение 1'!$686:$686,'Приложение 1'!$699:$700,'Приложение 1'!$849:$849,'Приложение 1'!$865:$865</definedName>
    <definedName name="Z_C6E9A9FF_84E0_42CF_ABAD_E48161801AA8_.wvu.FilterData" localSheetId="0" hidden="1">'Приложение 1'!$A$8:$AK$571</definedName>
    <definedName name="Z_D8233CC6_A6D8_43BF_AA89_3BD7450FAC38_.wvu.Cols" localSheetId="0" hidden="1">'Приложение 1'!#REF!</definedName>
    <definedName name="Z_D8233CC6_A6D8_43BF_AA89_3BD7450FAC38_.wvu.FilterData" localSheetId="0" hidden="1">'Приложение 1'!$A$8:$AK$571</definedName>
    <definedName name="Z_D8233CC6_A6D8_43BF_AA89_3BD7450FAC38_.wvu.PrintArea" localSheetId="0" hidden="1">'Приложение 1'!$A$7:$I$1715</definedName>
    <definedName name="Z_D8233CC6_A6D8_43BF_AA89_3BD7450FAC38_.wvu.PrintTitles" localSheetId="0" hidden="1">'Приложение 1'!$7:$8</definedName>
    <definedName name="Z_D8233CC6_A6D8_43BF_AA89_3BD7450FAC38_.wvu.Rows" localSheetId="0" hidden="1">'Приложение 1'!$1:$3,'Приложение 1'!#REF!,'Приложение 1'!$14:$14,'Приложение 1'!$575:$575,'Приложение 1'!$597:$597,'Приложение 1'!#REF!,'Приложение 1'!$686:$686,'Приложение 1'!$699:$700,'Приложение 1'!$849:$849,'Приложение 1'!$865:$865</definedName>
    <definedName name="Z_D8E75CD6_4669_4439_B9A2_CCDCA2C87298_.wvu.FilterData" localSheetId="0" hidden="1">'Приложение 1'!$A$8:$AK$571</definedName>
    <definedName name="Z_DF74B1AF_8CEC_4C17_ADAB_308035899C05_.wvu.FilterData" localSheetId="0" hidden="1">'Приложение 1'!$A$8:$AK$571</definedName>
    <definedName name="Z_DF74B1AF_8CEC_4C17_ADAB_308035899C05_.wvu.PrintArea" localSheetId="0" hidden="1">'Приложение 1'!$A$7:$I$1715</definedName>
    <definedName name="Z_DF74B1AF_8CEC_4C17_ADAB_308035899C05_.wvu.PrintTitles" localSheetId="0" hidden="1">'Приложение 1'!$7:$8</definedName>
    <definedName name="Z_DF74B1AF_8CEC_4C17_ADAB_308035899C05_.wvu.Rows" localSheetId="0" hidden="1">'Приложение 1'!$1:$3,'Приложение 1'!#REF!,'Приложение 1'!$14:$14,'Приложение 1'!$18:$20,'Приложение 1'!$28:$34,'Приложение 1'!#REF!,'Приложение 1'!$56:$61,'Приложение 1'!$68:$571,'Приложение 1'!$575:$575,'Приложение 1'!$579:$593,'Приложение 1'!$597:$597,'Приложение 1'!$599:$604,'Приложение 1'!#REF!,'Приложение 1'!$609:$609,'Приложение 1'!$615:$623,'Приложение 1'!$667:$674,'Приложение 1'!$681:$682,'Приложение 1'!$686:$686,'Приложение 1'!$692:$697,'Приложение 1'!$699:$700,'Приложение 1'!$633:$707,'Приложение 1'!$715:$721,'Приложение 1'!$729:$731,'Приложение 1'!$739:$744,'Приложение 1'!$752:$757,'Приложение 1'!$765:$770,'Приложение 1'!#REF!,'Приложение 1'!$777:$808,'Приложение 1'!$814:$819,'Приложение 1'!$828:$834,'Приложение 1'!$838:$838,'Приложение 1'!$843:$845,'Приложение 1'!#REF!,'Приложение 1'!$849:$849,'Приложение 1'!$853:$860,'Приложение 1'!$865:$865,'Приложение 1'!$869:$873,'Приложение 1'!$884:$887,'Приложение 1'!$890:$892,'Приложение 1'!$897:$901,'Приложение 1'!$905:$907,'Приложение 1'!$913:$915,'Приложение 1'!#REF!,'Приложение 1'!$922:$924,'Приложение 1'!$929:$932,'Приложение 1'!#REF!,'Приложение 1'!$941:$943,'Приложение 1'!$948:$950,'Приложение 1'!#REF!,'Приложение 1'!#REF!,'Приложение 1'!$959:$961,'Приложение 1'!$966:$969,'Приложение 1'!$974:$977,'Приложение 1'!$982:$983,'Приложение 1'!$988:$991,'Приложение 1'!$996:$1002,'Приложение 1'!$1007:$1010</definedName>
    <definedName name="Z_F262C7DB_A251_4146_A7F5_8DA2FEEDB5F3_.wvu.Cols" localSheetId="0" hidden="1">'Приложение 1'!#REF!</definedName>
    <definedName name="Z_F262C7DB_A251_4146_A7F5_8DA2FEEDB5F3_.wvu.FilterData" localSheetId="0" hidden="1">'Приложение 1'!$A$1:$A$1719</definedName>
    <definedName name="Z_F262C7DB_A251_4146_A7F5_8DA2FEEDB5F3_.wvu.PrintArea" localSheetId="0" hidden="1">'Приложение 1'!$A$7:$I$1715</definedName>
    <definedName name="Z_F262C7DB_A251_4146_A7F5_8DA2FEEDB5F3_.wvu.PrintTitles" localSheetId="0" hidden="1">'Приложение 1'!$7:$8</definedName>
    <definedName name="Z_F262C7DB_A251_4146_A7F5_8DA2FEEDB5F3_.wvu.Rows" localSheetId="0" hidden="1">'Приложение 1'!$1:$3,'Приложение 1'!#REF!,'Приложение 1'!$14:$14,'Приложение 1'!$575:$575,'Приложение 1'!$597:$597,'Приложение 1'!#REF!,'Приложение 1'!$686:$686,'Приложение 1'!$699:$700,'Приложение 1'!$849:$849,'Приложение 1'!$865:$865</definedName>
    <definedName name="Z_F4CD4C4E_93C1_47A9_9C1D_72D4D5705C17_.wvu.FilterData" localSheetId="0" hidden="1">'Приложение 1'!$A$8:$AK$571</definedName>
    <definedName name="_xlnm.Print_Titles" localSheetId="0">'Приложение 1'!$7:$8</definedName>
    <definedName name="_xlnm.Print_Area" localSheetId="0">'Приложение 1'!$A$1:$I$1718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15" i="3" l="1"/>
  <c r="I1713" i="3" s="1"/>
  <c r="H1713" i="3"/>
  <c r="G1713" i="3"/>
  <c r="I1708" i="3"/>
  <c r="H1708" i="3"/>
  <c r="G1708" i="3"/>
  <c r="I1707" i="3"/>
  <c r="H1707" i="3"/>
  <c r="G1707" i="3"/>
  <c r="I1706" i="3"/>
  <c r="H1706" i="3"/>
  <c r="G1706" i="3"/>
  <c r="I1701" i="3"/>
  <c r="I1700" i="3"/>
  <c r="I1699" i="3"/>
  <c r="I1698" i="3"/>
  <c r="I1697" i="3"/>
  <c r="I1696" i="3"/>
  <c r="I1695" i="3"/>
  <c r="I1694" i="3"/>
  <c r="I1693" i="3"/>
  <c r="I1692" i="3"/>
  <c r="I1691" i="3"/>
  <c r="I1690" i="3"/>
  <c r="I1689" i="3"/>
  <c r="I1688" i="3"/>
  <c r="I1687" i="3"/>
  <c r="I1686" i="3"/>
  <c r="I1685" i="3"/>
  <c r="I1684" i="3"/>
  <c r="I1683" i="3"/>
  <c r="I1682" i="3"/>
  <c r="I1681" i="3"/>
  <c r="I1680" i="3"/>
  <c r="I1679" i="3"/>
  <c r="I1678" i="3"/>
  <c r="I1677" i="3"/>
  <c r="I1676" i="3"/>
  <c r="I1675" i="3"/>
  <c r="I1674" i="3"/>
  <c r="I1673" i="3"/>
  <c r="I1672" i="3"/>
  <c r="I1671" i="3"/>
  <c r="I1670" i="3"/>
  <c r="I1669" i="3"/>
  <c r="I1668" i="3"/>
  <c r="I1667" i="3"/>
  <c r="I1666" i="3"/>
  <c r="I1665" i="3"/>
  <c r="I1664" i="3"/>
  <c r="I1663" i="3"/>
  <c r="I1662" i="3"/>
  <c r="I1661" i="3"/>
  <c r="I1660" i="3"/>
  <c r="I1659" i="3"/>
  <c r="I1658" i="3"/>
  <c r="I1657" i="3"/>
  <c r="I1656" i="3"/>
  <c r="I1655" i="3"/>
  <c r="I1654" i="3"/>
  <c r="I1653" i="3"/>
  <c r="I1652" i="3"/>
  <c r="I1649" i="3" s="1"/>
  <c r="I1650" i="3"/>
  <c r="H1649" i="3"/>
  <c r="G1649" i="3"/>
  <c r="I1643" i="3"/>
  <c r="H1643" i="3"/>
  <c r="G1643" i="3"/>
  <c r="I1642" i="3"/>
  <c r="H1642" i="3"/>
  <c r="G1642" i="3"/>
  <c r="I1641" i="3"/>
  <c r="H1641" i="3"/>
  <c r="G1641" i="3"/>
  <c r="I1638" i="3"/>
  <c r="I1637" i="3"/>
  <c r="I1636" i="3"/>
  <c r="I1635" i="3"/>
  <c r="I1634" i="3"/>
  <c r="I1633" i="3"/>
  <c r="I1632" i="3"/>
  <c r="I1631" i="3"/>
  <c r="I1630" i="3"/>
  <c r="I1629" i="3"/>
  <c r="I1628" i="3"/>
  <c r="I1627" i="3"/>
  <c r="I1626" i="3"/>
  <c r="I1625" i="3"/>
  <c r="I1624" i="3"/>
  <c r="I1623" i="3"/>
  <c r="I1622" i="3"/>
  <c r="I1621" i="3"/>
  <c r="I1620" i="3"/>
  <c r="I1619" i="3"/>
  <c r="I1618" i="3"/>
  <c r="I1617" i="3"/>
  <c r="I1616" i="3"/>
  <c r="I1615" i="3"/>
  <c r="I1614" i="3"/>
  <c r="I1613" i="3"/>
  <c r="I1612" i="3"/>
  <c r="I1611" i="3"/>
  <c r="I1610" i="3"/>
  <c r="I1609" i="3"/>
  <c r="I1608" i="3"/>
  <c r="I1607" i="3"/>
  <c r="I1606" i="3"/>
  <c r="I1605" i="3"/>
  <c r="I1604" i="3"/>
  <c r="I1603" i="3"/>
  <c r="I1602" i="3"/>
  <c r="I1601" i="3"/>
  <c r="I1600" i="3"/>
  <c r="I1599" i="3"/>
  <c r="I1598" i="3"/>
  <c r="I1597" i="3"/>
  <c r="I1596" i="3"/>
  <c r="I1595" i="3"/>
  <c r="I1594" i="3"/>
  <c r="I1593" i="3"/>
  <c r="I1592" i="3"/>
  <c r="I1591" i="3"/>
  <c r="I1590" i="3"/>
  <c r="I1589" i="3"/>
  <c r="I1588" i="3"/>
  <c r="I1587" i="3"/>
  <c r="I1586" i="3"/>
  <c r="I1585" i="3"/>
  <c r="I1584" i="3"/>
  <c r="I1583" i="3"/>
  <c r="I1582" i="3"/>
  <c r="I1581" i="3"/>
  <c r="I1580" i="3"/>
  <c r="I1579" i="3"/>
  <c r="I1578" i="3"/>
  <c r="I1577" i="3"/>
  <c r="I1576" i="3"/>
  <c r="I1575" i="3"/>
  <c r="I1574" i="3"/>
  <c r="I1573" i="3"/>
  <c r="I1572" i="3"/>
  <c r="I1571" i="3"/>
  <c r="I1570" i="3"/>
  <c r="I1569" i="3"/>
  <c r="I1568" i="3"/>
  <c r="I1567" i="3"/>
  <c r="I1566" i="3"/>
  <c r="I1565" i="3"/>
  <c r="I1564" i="3"/>
  <c r="I1563" i="3"/>
  <c r="I1562" i="3"/>
  <c r="I1561" i="3"/>
  <c r="I1560" i="3"/>
  <c r="I1559" i="3"/>
  <c r="I1558" i="3"/>
  <c r="I1557" i="3"/>
  <c r="I1556" i="3"/>
  <c r="I1555" i="3"/>
  <c r="I1554" i="3"/>
  <c r="I1553" i="3"/>
  <c r="I1552" i="3"/>
  <c r="I1551" i="3"/>
  <c r="I1550" i="3"/>
  <c r="I1549" i="3"/>
  <c r="I1548" i="3"/>
  <c r="I1547" i="3"/>
  <c r="I1546" i="3"/>
  <c r="I1545" i="3"/>
  <c r="I1544" i="3"/>
  <c r="I1543" i="3"/>
  <c r="I1542" i="3"/>
  <c r="I1541" i="3"/>
  <c r="I1540" i="3"/>
  <c r="I1539" i="3"/>
  <c r="I1538" i="3"/>
  <c r="I1537" i="3"/>
  <c r="I1536" i="3"/>
  <c r="I1535" i="3"/>
  <c r="I1534" i="3"/>
  <c r="I1533" i="3"/>
  <c r="I1532" i="3"/>
  <c r="I1531" i="3"/>
  <c r="I1530" i="3"/>
  <c r="I1529" i="3"/>
  <c r="I1528" i="3"/>
  <c r="I1527" i="3"/>
  <c r="I1526" i="3"/>
  <c r="I1525" i="3"/>
  <c r="I1524" i="3"/>
  <c r="I1523" i="3"/>
  <c r="I1522" i="3"/>
  <c r="I1521" i="3"/>
  <c r="I1305" i="3"/>
  <c r="I1304" i="3"/>
  <c r="I1303" i="3"/>
  <c r="I1302" i="3"/>
  <c r="I1301" i="3"/>
  <c r="I1300" i="3"/>
  <c r="I1299" i="3"/>
  <c r="I1298" i="3"/>
  <c r="I1297" i="3"/>
  <c r="I1296" i="3"/>
  <c r="I1295" i="3"/>
  <c r="I1294" i="3"/>
  <c r="I1293" i="3"/>
  <c r="I1292" i="3"/>
  <c r="I1291" i="3"/>
  <c r="I1290" i="3"/>
  <c r="I1289" i="3"/>
  <c r="I1288" i="3"/>
  <c r="I1287" i="3"/>
  <c r="I1286" i="3"/>
  <c r="I1285" i="3"/>
  <c r="I1284" i="3"/>
  <c r="I1283" i="3"/>
  <c r="I1282" i="3"/>
  <c r="I1281" i="3"/>
  <c r="I1280" i="3"/>
  <c r="I1279" i="3"/>
  <c r="I1278" i="3"/>
  <c r="I1277" i="3"/>
  <c r="I1276" i="3"/>
  <c r="I1275" i="3"/>
  <c r="I1274" i="3"/>
  <c r="I1273" i="3"/>
  <c r="I1272" i="3"/>
  <c r="I1271" i="3"/>
  <c r="I1270" i="3"/>
  <c r="I1269" i="3"/>
  <c r="I1268" i="3"/>
  <c r="I1267" i="3"/>
  <c r="I1266" i="3"/>
  <c r="I1265" i="3"/>
  <c r="I1264" i="3"/>
  <c r="I1263" i="3"/>
  <c r="I1262" i="3"/>
  <c r="I1261" i="3"/>
  <c r="I1260" i="3"/>
  <c r="I1259" i="3"/>
  <c r="I1258" i="3"/>
  <c r="I1199" i="3"/>
  <c r="I1198" i="3"/>
  <c r="I1197" i="3"/>
  <c r="I1196" i="3"/>
  <c r="I1195" i="3"/>
  <c r="I1194" i="3"/>
  <c r="I1193" i="3"/>
  <c r="I1192" i="3"/>
  <c r="I1191" i="3"/>
  <c r="I1190" i="3"/>
  <c r="I1189" i="3"/>
  <c r="I1188" i="3"/>
  <c r="I1187" i="3"/>
  <c r="I1186" i="3"/>
  <c r="I1185" i="3"/>
  <c r="I1184" i="3"/>
  <c r="I1183" i="3"/>
  <c r="I1182" i="3"/>
  <c r="I1181" i="3"/>
  <c r="I1180" i="3"/>
  <c r="I1179" i="3"/>
  <c r="I1178" i="3"/>
  <c r="I1177" i="3"/>
  <c r="I1176" i="3"/>
  <c r="I1175" i="3"/>
  <c r="I1174" i="3"/>
  <c r="I1173" i="3"/>
  <c r="I1172" i="3"/>
  <c r="I1171" i="3"/>
  <c r="I1170" i="3"/>
  <c r="I1169" i="3"/>
  <c r="I1168" i="3"/>
  <c r="I1167" i="3"/>
  <c r="I1166" i="3"/>
  <c r="I1165" i="3"/>
  <c r="I1164" i="3"/>
  <c r="I1163" i="3"/>
  <c r="I1162" i="3"/>
  <c r="I1161" i="3"/>
  <c r="I1160" i="3"/>
  <c r="I1159" i="3"/>
  <c r="I1158" i="3"/>
  <c r="I1157" i="3"/>
  <c r="I1156" i="3"/>
  <c r="I1155" i="3"/>
  <c r="I1154" i="3"/>
  <c r="I1153" i="3"/>
  <c r="I1152" i="3"/>
  <c r="I1151" i="3"/>
  <c r="I1150" i="3"/>
  <c r="I1149" i="3"/>
  <c r="I1148" i="3"/>
  <c r="I1147" i="3"/>
  <c r="I1142" i="3" s="1"/>
  <c r="I1146" i="3"/>
  <c r="I1145" i="3"/>
  <c r="I1144" i="3"/>
  <c r="I1143" i="3"/>
  <c r="H1142" i="3"/>
  <c r="G1142" i="3"/>
  <c r="I1029" i="3"/>
  <c r="I1028" i="3"/>
  <c r="I1027" i="3"/>
  <c r="I1026" i="3"/>
  <c r="I1025" i="3"/>
  <c r="I1024" i="3"/>
  <c r="I1023" i="3"/>
  <c r="I1022" i="3"/>
  <c r="I1021" i="3"/>
  <c r="I1015" i="3" s="1"/>
  <c r="I1020" i="3"/>
  <c r="I1019" i="3"/>
  <c r="I1018" i="3"/>
  <c r="H1017" i="3"/>
  <c r="G1017" i="3"/>
  <c r="I1016" i="3"/>
  <c r="H1016" i="3"/>
  <c r="G1016" i="3"/>
  <c r="H1015" i="3"/>
  <c r="G1015" i="3"/>
  <c r="I1006" i="3"/>
  <c r="H1006" i="3"/>
  <c r="G1006" i="3"/>
  <c r="I1005" i="3"/>
  <c r="H1005" i="3"/>
  <c r="G1005" i="3"/>
  <c r="I1004" i="3"/>
  <c r="H1004" i="3"/>
  <c r="G1004" i="3"/>
  <c r="I995" i="3"/>
  <c r="H995" i="3"/>
  <c r="G995" i="3"/>
  <c r="I994" i="3"/>
  <c r="H994" i="3"/>
  <c r="G994" i="3"/>
  <c r="I993" i="3"/>
  <c r="H993" i="3"/>
  <c r="G993" i="3"/>
  <c r="I987" i="3"/>
  <c r="H987" i="3"/>
  <c r="G987" i="3"/>
  <c r="I986" i="3"/>
  <c r="H986" i="3"/>
  <c r="G986" i="3"/>
  <c r="I985" i="3"/>
  <c r="H985" i="3"/>
  <c r="G985" i="3"/>
  <c r="I981" i="3"/>
  <c r="H981" i="3"/>
  <c r="G981" i="3"/>
  <c r="I980" i="3"/>
  <c r="H980" i="3"/>
  <c r="G980" i="3"/>
  <c r="I979" i="3"/>
  <c r="H979" i="3"/>
  <c r="G979" i="3"/>
  <c r="I973" i="3"/>
  <c r="H973" i="3"/>
  <c r="G973" i="3"/>
  <c r="I972" i="3"/>
  <c r="H972" i="3"/>
  <c r="G972" i="3"/>
  <c r="I971" i="3"/>
  <c r="H971" i="3"/>
  <c r="G971" i="3"/>
  <c r="I965" i="3"/>
  <c r="H965" i="3"/>
  <c r="G965" i="3"/>
  <c r="I964" i="3"/>
  <c r="H964" i="3"/>
  <c r="G964" i="3"/>
  <c r="I963" i="3"/>
  <c r="H963" i="3"/>
  <c r="G963" i="3"/>
  <c r="I958" i="3"/>
  <c r="H958" i="3"/>
  <c r="G958" i="3"/>
  <c r="I957" i="3"/>
  <c r="H957" i="3"/>
  <c r="G957" i="3"/>
  <c r="I956" i="3"/>
  <c r="H956" i="3"/>
  <c r="G956" i="3"/>
  <c r="I954" i="3"/>
  <c r="H954" i="3"/>
  <c r="G954" i="3"/>
  <c r="I953" i="3"/>
  <c r="H953" i="3"/>
  <c r="G953" i="3"/>
  <c r="I952" i="3"/>
  <c r="H952" i="3"/>
  <c r="G952" i="3"/>
  <c r="I951" i="3"/>
  <c r="H951" i="3"/>
  <c r="G951" i="3"/>
  <c r="I947" i="3"/>
  <c r="H947" i="3"/>
  <c r="G947" i="3"/>
  <c r="I946" i="3"/>
  <c r="H946" i="3"/>
  <c r="G946" i="3"/>
  <c r="I945" i="3"/>
  <c r="H945" i="3"/>
  <c r="G945" i="3"/>
  <c r="I941" i="3"/>
  <c r="I940" i="3"/>
  <c r="H940" i="3"/>
  <c r="G940" i="3"/>
  <c r="I939" i="3"/>
  <c r="H939" i="3"/>
  <c r="G939" i="3"/>
  <c r="I936" i="3"/>
  <c r="H936" i="3"/>
  <c r="G936" i="3"/>
  <c r="I935" i="3"/>
  <c r="H935" i="3"/>
  <c r="G935" i="3"/>
  <c r="I928" i="3"/>
  <c r="H928" i="3"/>
  <c r="G928" i="3"/>
  <c r="I927" i="3"/>
  <c r="H927" i="3"/>
  <c r="G927" i="3"/>
  <c r="I926" i="3"/>
  <c r="H926" i="3"/>
  <c r="G926" i="3"/>
  <c r="I921" i="3"/>
  <c r="H921" i="3"/>
  <c r="G921" i="3"/>
  <c r="I920" i="3"/>
  <c r="H920" i="3"/>
  <c r="G920" i="3"/>
  <c r="I919" i="3"/>
  <c r="H919" i="3"/>
  <c r="G919" i="3"/>
  <c r="I917" i="3"/>
  <c r="H917" i="3"/>
  <c r="G917" i="3"/>
  <c r="I916" i="3"/>
  <c r="H916" i="3"/>
  <c r="G916" i="3"/>
  <c r="I912" i="3"/>
  <c r="H912" i="3"/>
  <c r="G912" i="3"/>
  <c r="I911" i="3"/>
  <c r="H911" i="3"/>
  <c r="G911" i="3"/>
  <c r="I910" i="3"/>
  <c r="H910" i="3"/>
  <c r="G910" i="3"/>
  <c r="I905" i="3"/>
  <c r="I896" i="3"/>
  <c r="H896" i="3"/>
  <c r="G896" i="3"/>
  <c r="I895" i="3"/>
  <c r="H895" i="3"/>
  <c r="G895" i="3"/>
  <c r="I894" i="3"/>
  <c r="H894" i="3"/>
  <c r="G894" i="3"/>
  <c r="I892" i="3"/>
  <c r="I891" i="3"/>
  <c r="I890" i="3"/>
  <c r="I889" i="3" s="1"/>
  <c r="H889" i="3"/>
  <c r="G889" i="3"/>
  <c r="I885" i="3"/>
  <c r="I883" i="3" s="1"/>
  <c r="I884" i="3"/>
  <c r="I882" i="3" s="1"/>
  <c r="H883" i="3"/>
  <c r="G883" i="3"/>
  <c r="H882" i="3"/>
  <c r="G882" i="3"/>
  <c r="H881" i="3"/>
  <c r="G881" i="3"/>
  <c r="I878" i="3"/>
  <c r="I868" i="3"/>
  <c r="H868" i="3"/>
  <c r="G868" i="3"/>
  <c r="I867" i="3"/>
  <c r="H867" i="3"/>
  <c r="G867" i="3"/>
  <c r="I866" i="3"/>
  <c r="H866" i="3"/>
  <c r="G866" i="3"/>
  <c r="I852" i="3"/>
  <c r="H852" i="3"/>
  <c r="G852" i="3"/>
  <c r="I851" i="3"/>
  <c r="H851" i="3"/>
  <c r="G851" i="3"/>
  <c r="I850" i="3"/>
  <c r="H850" i="3"/>
  <c r="G850" i="3"/>
  <c r="I844" i="3"/>
  <c r="I843" i="3"/>
  <c r="I842" i="3"/>
  <c r="H842" i="3"/>
  <c r="G842" i="3"/>
  <c r="I838" i="3"/>
  <c r="I827" i="3"/>
  <c r="H827" i="3"/>
  <c r="G827" i="3"/>
  <c r="I826" i="3"/>
  <c r="H826" i="3"/>
  <c r="G826" i="3"/>
  <c r="I825" i="3"/>
  <c r="H825" i="3"/>
  <c r="G825" i="3"/>
  <c r="I818" i="3"/>
  <c r="I816" i="3"/>
  <c r="I815" i="3"/>
  <c r="I814" i="3"/>
  <c r="I813" i="3"/>
  <c r="H813" i="3"/>
  <c r="G813" i="3"/>
  <c r="J808" i="3"/>
  <c r="J807" i="3"/>
  <c r="I807" i="3"/>
  <c r="J806" i="3"/>
  <c r="I806" i="3"/>
  <c r="J805" i="3"/>
  <c r="I805" i="3" s="1"/>
  <c r="J804" i="3"/>
  <c r="I804" i="3"/>
  <c r="J803" i="3"/>
  <c r="I803" i="3" s="1"/>
  <c r="J802" i="3"/>
  <c r="I802" i="3"/>
  <c r="J801" i="3"/>
  <c r="I801" i="3" s="1"/>
  <c r="J800" i="3"/>
  <c r="I800" i="3"/>
  <c r="J799" i="3"/>
  <c r="I799" i="3" s="1"/>
  <c r="J798" i="3"/>
  <c r="I798" i="3"/>
  <c r="J797" i="3"/>
  <c r="I797" i="3" s="1"/>
  <c r="J796" i="3"/>
  <c r="I796" i="3"/>
  <c r="J795" i="3"/>
  <c r="I795" i="3" s="1"/>
  <c r="J794" i="3"/>
  <c r="I794" i="3"/>
  <c r="J793" i="3"/>
  <c r="I793" i="3" s="1"/>
  <c r="J792" i="3"/>
  <c r="I792" i="3" s="1"/>
  <c r="J791" i="3"/>
  <c r="I791" i="3" s="1"/>
  <c r="I778" i="3"/>
  <c r="H776" i="3"/>
  <c r="G776" i="3"/>
  <c r="I764" i="3"/>
  <c r="H764" i="3"/>
  <c r="G764" i="3"/>
  <c r="I763" i="3"/>
  <c r="H763" i="3"/>
  <c r="G763" i="3"/>
  <c r="I762" i="3"/>
  <c r="H762" i="3"/>
  <c r="G762" i="3"/>
  <c r="I751" i="3"/>
  <c r="H751" i="3"/>
  <c r="G751" i="3"/>
  <c r="I750" i="3"/>
  <c r="H750" i="3"/>
  <c r="G750" i="3"/>
  <c r="I749" i="3"/>
  <c r="H749" i="3"/>
  <c r="G749" i="3"/>
  <c r="I738" i="3"/>
  <c r="H738" i="3"/>
  <c r="G738" i="3"/>
  <c r="I737" i="3"/>
  <c r="H737" i="3"/>
  <c r="G737" i="3"/>
  <c r="I736" i="3"/>
  <c r="H736" i="3"/>
  <c r="G736" i="3"/>
  <c r="I728" i="3"/>
  <c r="H728" i="3"/>
  <c r="G728" i="3"/>
  <c r="I727" i="3"/>
  <c r="H727" i="3"/>
  <c r="G727" i="3"/>
  <c r="I726" i="3"/>
  <c r="H726" i="3"/>
  <c r="G726" i="3"/>
  <c r="I714" i="3"/>
  <c r="H714" i="3"/>
  <c r="G714" i="3"/>
  <c r="I713" i="3"/>
  <c r="H713" i="3"/>
  <c r="G713" i="3"/>
  <c r="I712" i="3"/>
  <c r="H712" i="3"/>
  <c r="G712" i="3"/>
  <c r="I691" i="3"/>
  <c r="H691" i="3"/>
  <c r="G691" i="3"/>
  <c r="I690" i="3"/>
  <c r="H690" i="3"/>
  <c r="G690" i="3"/>
  <c r="I689" i="3"/>
  <c r="H689" i="3"/>
  <c r="G689" i="3"/>
  <c r="I680" i="3"/>
  <c r="H680" i="3"/>
  <c r="G680" i="3"/>
  <c r="I679" i="3"/>
  <c r="H679" i="3"/>
  <c r="G679" i="3"/>
  <c r="I678" i="3"/>
  <c r="H678" i="3"/>
  <c r="G678" i="3"/>
  <c r="I672" i="3"/>
  <c r="I632" i="3"/>
  <c r="H632" i="3"/>
  <c r="G632" i="3"/>
  <c r="I631" i="3"/>
  <c r="H631" i="3"/>
  <c r="G631" i="3"/>
  <c r="I630" i="3"/>
  <c r="H630" i="3"/>
  <c r="G630" i="3"/>
  <c r="I614" i="3"/>
  <c r="H614" i="3"/>
  <c r="G614" i="3"/>
  <c r="I613" i="3"/>
  <c r="H613" i="3"/>
  <c r="G613" i="3"/>
  <c r="I612" i="3"/>
  <c r="H612" i="3"/>
  <c r="G612" i="3"/>
  <c r="I603" i="3"/>
  <c r="I602" i="3"/>
  <c r="I601" i="3"/>
  <c r="I600" i="3"/>
  <c r="I598" i="3" s="1"/>
  <c r="I599" i="3"/>
  <c r="H598" i="3"/>
  <c r="G598" i="3"/>
  <c r="I578" i="3"/>
  <c r="H578" i="3"/>
  <c r="G578" i="3"/>
  <c r="I577" i="3"/>
  <c r="H577" i="3"/>
  <c r="G577" i="3"/>
  <c r="I576" i="3"/>
  <c r="H576" i="3"/>
  <c r="G576" i="3"/>
  <c r="J569" i="3"/>
  <c r="I569" i="3"/>
  <c r="J568" i="3"/>
  <c r="I568" i="3" s="1"/>
  <c r="J567" i="3"/>
  <c r="I567" i="3" s="1"/>
  <c r="J566" i="3"/>
  <c r="I566" i="3"/>
  <c r="J565" i="3"/>
  <c r="I565" i="3"/>
  <c r="J564" i="3"/>
  <c r="I564" i="3" s="1"/>
  <c r="J563" i="3"/>
  <c r="I563" i="3" s="1"/>
  <c r="J562" i="3"/>
  <c r="I562" i="3"/>
  <c r="J561" i="3"/>
  <c r="I561" i="3"/>
  <c r="J560" i="3"/>
  <c r="I560" i="3" s="1"/>
  <c r="J559" i="3"/>
  <c r="I559" i="3" s="1"/>
  <c r="J558" i="3"/>
  <c r="I558" i="3"/>
  <c r="J557" i="3"/>
  <c r="I557" i="3"/>
  <c r="J556" i="3"/>
  <c r="I556" i="3" s="1"/>
  <c r="J555" i="3"/>
  <c r="J554" i="3"/>
  <c r="J553" i="3"/>
  <c r="I553" i="3"/>
  <c r="J552" i="3"/>
  <c r="I552" i="3"/>
  <c r="J551" i="3"/>
  <c r="I551" i="3" s="1"/>
  <c r="J550" i="3"/>
  <c r="I550" i="3" s="1"/>
  <c r="J549" i="3"/>
  <c r="I549" i="3"/>
  <c r="J548" i="3"/>
  <c r="I548" i="3"/>
  <c r="J547" i="3"/>
  <c r="I547" i="3" s="1"/>
  <c r="J546" i="3"/>
  <c r="I546" i="3" s="1"/>
  <c r="J545" i="3"/>
  <c r="I545" i="3"/>
  <c r="J544" i="3"/>
  <c r="I544" i="3"/>
  <c r="J543" i="3"/>
  <c r="I543" i="3" s="1"/>
  <c r="J542" i="3"/>
  <c r="I542" i="3" s="1"/>
  <c r="J541" i="3"/>
  <c r="I541" i="3"/>
  <c r="J540" i="3"/>
  <c r="I540" i="3"/>
  <c r="J539" i="3"/>
  <c r="I539" i="3" s="1"/>
  <c r="J538" i="3"/>
  <c r="I538" i="3"/>
  <c r="J537" i="3"/>
  <c r="I537" i="3"/>
  <c r="J536" i="3"/>
  <c r="I536" i="3"/>
  <c r="J535" i="3"/>
  <c r="I535" i="3" s="1"/>
  <c r="J534" i="3"/>
  <c r="I534" i="3"/>
  <c r="J533" i="3"/>
  <c r="I533" i="3"/>
  <c r="J532" i="3"/>
  <c r="I532" i="3" s="1"/>
  <c r="J531" i="3"/>
  <c r="I531" i="3" s="1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 s="1"/>
  <c r="H67" i="3"/>
  <c r="G67" i="3"/>
  <c r="H66" i="3"/>
  <c r="G66" i="3"/>
  <c r="H65" i="3"/>
  <c r="G65" i="3"/>
  <c r="I55" i="3"/>
  <c r="H55" i="3"/>
  <c r="G55" i="3"/>
  <c r="I54" i="3"/>
  <c r="H54" i="3"/>
  <c r="G54" i="3"/>
  <c r="I53" i="3"/>
  <c r="H53" i="3"/>
  <c r="G53" i="3"/>
  <c r="I48" i="3"/>
  <c r="H48" i="3"/>
  <c r="G48" i="3"/>
  <c r="I47" i="3"/>
  <c r="H47" i="3"/>
  <c r="G47" i="3"/>
  <c r="I46" i="3"/>
  <c r="H46" i="3"/>
  <c r="G46" i="3"/>
  <c r="I40" i="3"/>
  <c r="H40" i="3"/>
  <c r="G40" i="3"/>
  <c r="I39" i="3"/>
  <c r="H39" i="3"/>
  <c r="G39" i="3"/>
  <c r="I38" i="3"/>
  <c r="H38" i="3"/>
  <c r="G38" i="3"/>
  <c r="I27" i="3"/>
  <c r="H27" i="3"/>
  <c r="G27" i="3"/>
  <c r="I26" i="3"/>
  <c r="H26" i="3"/>
  <c r="G26" i="3"/>
  <c r="I25" i="3"/>
  <c r="H25" i="3"/>
  <c r="G25" i="3"/>
  <c r="I17" i="3"/>
  <c r="H17" i="3"/>
  <c r="G17" i="3"/>
  <c r="I16" i="3"/>
  <c r="H16" i="3"/>
  <c r="G16" i="3"/>
  <c r="I15" i="3"/>
  <c r="H15" i="3"/>
  <c r="G15" i="3"/>
  <c r="I776" i="3" l="1"/>
  <c r="I65" i="3"/>
  <c r="I1719" i="3" s="1"/>
  <c r="I881" i="3"/>
  <c r="I66" i="3"/>
  <c r="I1017" i="3"/>
  <c r="C17" i="1" l="1"/>
  <c r="C15" i="1"/>
  <c r="C18" i="1"/>
  <c r="G704" i="3"/>
  <c r="G702" i="3"/>
  <c r="H702" i="3"/>
  <c r="I702" i="3"/>
  <c r="H703" i="3"/>
  <c r="G703" i="3"/>
  <c r="H704" i="3"/>
  <c r="I704" i="3"/>
  <c r="I703" i="3"/>
</calcChain>
</file>

<file path=xl/sharedStrings.xml><?xml version="1.0" encoding="utf-8"?>
<sst xmlns="http://schemas.openxmlformats.org/spreadsheetml/2006/main" count="4481" uniqueCount="1364">
  <si>
    <t>Плановые расходы на выполнение мероприятий по технологическому присоединению, предусмотренных подпунктами "а" и "в" пункта 16 Методических указаний по определению размера платы за технологическое присоединение к электрическим сетям, на 2026 год</t>
  </si>
  <si>
    <t>N п/п</t>
  </si>
  <si>
    <t>Наименование мероприятий</t>
  </si>
  <si>
    <t>Информация для расчета стандартизированной тарифной ставки </t>
  </si>
  <si>
    <t>Расходы по каждому мероприятию (руб.)</t>
  </si>
  <si>
    <t>Количество технологических присоединений (шт.)</t>
  </si>
  <si>
    <t>Объем максимальной мощности (кВт)</t>
  </si>
  <si>
    <t>Расходы на одно присоединение (руб. на одно ТП)</t>
  </si>
  <si>
    <t>1.</t>
  </si>
  <si>
    <t>Подготовка и выдача сетевой организацией технических условий Заявителю</t>
  </si>
  <si>
    <t>2.</t>
  </si>
  <si>
    <t>Проверка сетевой организацией выполнения технических условий Заявителем</t>
  </si>
  <si>
    <t>-</t>
  </si>
  <si>
    <t>2.1</t>
  </si>
  <si>
    <t>Выдача сетевой организацией уведомления об обеспечении сетевой организацией возможности присоединения к электрическим сетям Заявителям, указанным в абзаце шестом пункта 24 Методических указаний по определению размера платы за технологическое присоединение к электрическим сетям</t>
  </si>
  <si>
    <t>2.2</t>
  </si>
  <si>
    <t>Проверка сетевой организацией выполнения технических условий Заявителями, указанными в абзаце седьмом пункта 24 Методических указаний по определению размера платы за технологическое присоединение к электрическим сетям</t>
  </si>
  <si>
    <t>(выполняется отдельно по мероприятиям, предусмотренным подпунктами "а" и "в" пункта 16 Методических указаний по определению размера платы за технологическое присоединение к электрическим сетям)</t>
  </si>
  <si>
    <t>тыс.руб.</t>
  </si>
  <si>
    <t>Показатели</t>
  </si>
  <si>
    <t>Расчет фактических расходов на выполнение мероприятий по технологическому присоединению, предусмотренных подпунктом "а" пункта 16 Методических указаний</t>
  </si>
  <si>
    <t>Расчет фактических расходов на выполнение мероприятий по технологическому присоединению, предусмотренных подпунктом "в" пункта 16 Методических указаний</t>
  </si>
  <si>
    <t>Данные за предыдущий период регулирования (n-2)</t>
  </si>
  <si>
    <t>Данные за год (n-3), предшествующий предыдущему периоду регулирования</t>
  </si>
  <si>
    <t>Данные за год (n-4), предшествующий году (n-3)</t>
  </si>
  <si>
    <t>Расходы по выполнению мероприятий по технологическому присоединению, всего</t>
  </si>
  <si>
    <t>1.1.</t>
  </si>
  <si>
    <t>Вспомогательные материалы</t>
  </si>
  <si>
    <t>1.2.</t>
  </si>
  <si>
    <t>Энергия на хозяйственные нужды</t>
  </si>
  <si>
    <t>1.3.</t>
  </si>
  <si>
    <t>Оплата труда ППП</t>
  </si>
  <si>
    <t>1.4.</t>
  </si>
  <si>
    <t>Отчисления на страховые взносы</t>
  </si>
  <si>
    <t>1.5.</t>
  </si>
  <si>
    <t>Прочие расходы, всего, в том числе:</t>
  </si>
  <si>
    <t>1.5.1.</t>
  </si>
  <si>
    <t>- работы и услуги производственного характера</t>
  </si>
  <si>
    <t>1.5.2.</t>
  </si>
  <si>
    <t>- налоги и сборы, уменьшающие налогооблагаемую базу на прибыль организаций, всего</t>
  </si>
  <si>
    <t>1.5.3.</t>
  </si>
  <si>
    <t>- работы и услуги непроизводственного характера, в т.ч.:</t>
  </si>
  <si>
    <t>1.5.3.1.</t>
  </si>
  <si>
    <t>услуги связи</t>
  </si>
  <si>
    <t>1.5.3.2.</t>
  </si>
  <si>
    <t>расходы на охрану и пожарную безопасность</t>
  </si>
  <si>
    <t>1.5.3.3.</t>
  </si>
  <si>
    <t>расходы на информационное обслуживание, иные услуги, связанные с деятельностью по технологическому присоединению</t>
  </si>
  <si>
    <t>1.5.3.4.</t>
  </si>
  <si>
    <t>плата за аренду имущества</t>
  </si>
  <si>
    <t>1.5.3.5.</t>
  </si>
  <si>
    <t>другие прочие расходы, связанные с производством и реализацией</t>
  </si>
  <si>
    <t>1.6.</t>
  </si>
  <si>
    <t>Внереализационные расходы, всего</t>
  </si>
  <si>
    <t>1.6.1.</t>
  </si>
  <si>
    <t>- расходы на услуги банков</t>
  </si>
  <si>
    <t>1.6.2.</t>
  </si>
  <si>
    <t>- проценты за пользование кредитом</t>
  </si>
  <si>
    <t>1.6.3.</t>
  </si>
  <si>
    <t>- прочие обоснованные расходы</t>
  </si>
  <si>
    <t>1.6.4.</t>
  </si>
  <si>
    <t>- денежные выплаты социального характера (по Коллективному договору)</t>
  </si>
  <si>
    <t>Данные отсутствуют</t>
  </si>
  <si>
    <t xml:space="preserve">
"Приложение N 2
к Методическим указаниям по определению размера платы 
за технологическое присоединение к электрическим сетям утв. приказом ФАС России от 30.06.2022 N 490/22"	
</t>
  </si>
  <si>
    <t>Приложение N 3
к Методическим указаниям по определению 
размера платы за технологическое присоединение 
к электрическим сетям 
утв. приказом ФАС России от 30.06.2022 N 490/22</t>
  </si>
  <si>
    <t xml:space="preserve">Расчет
фактических расходов на выполнение мероприятий по технологическому присоединению, предусмотренных
подпунктами "а" и "в" пункта 16 Методических указаний по определению размера платы за технологическое
присоединение к электрическим сетям, за 2022-2024 г.г.
</t>
  </si>
  <si>
    <t>Приложение № 1</t>
  </si>
  <si>
    <t>к Методическим указаниям по определению размера платы</t>
  </si>
  <si>
    <t xml:space="preserve"> за технологическое присоединение к электрическим сетям,</t>
  </si>
  <si>
    <t>утв. приказом Федеральной антимонопольной службы</t>
  </si>
  <si>
    <t>от 30 июня 2022 г. № 490/22</t>
  </si>
  <si>
    <t>Расходы на строительство введенных в эксплуатацию объектов электросетевого хозяйства для целей технологического присоединения и для целей реализации иных мероприятий инвестиционной программы , а также на обеспечение средствами коммерческого учета электрической энергии (мощности)</t>
  </si>
  <si>
    <t>Номер обосновывающих документов представленых в электронном виде 
на флеш-носителе</t>
  </si>
  <si>
    <t>№ п/п СТС</t>
  </si>
  <si>
    <t>Объект электросетевого хозяйства/
Средство коммерческого учета электрической энергии (мощности)</t>
  </si>
  <si>
    <t>Год ввода объекта</t>
  </si>
  <si>
    <t>Уровень напряжения, кВ</t>
  </si>
  <si>
    <t>Протяженность (для линий электропередачи), метров/Количество пунктов секционирования, штук/ Количество точек учета, штук</t>
  </si>
  <si>
    <t>Присоединенная максимальная мощность, кВт</t>
  </si>
  <si>
    <t>Расходы на строительство объекта/на обеспечение средствами коммерческого учета электрической энергии (мощности), тыс. руб.</t>
  </si>
  <si>
    <r>
      <t>Строительство  воздушных  линий  (C</t>
    </r>
    <r>
      <rPr>
        <b/>
        <vertAlign val="subscript"/>
        <sz val="14"/>
        <color indexed="8"/>
        <rFont val="Times New Roman"/>
        <family val="1"/>
        <charset val="204"/>
      </rPr>
      <t>2,i</t>
    </r>
    <r>
      <rPr>
        <b/>
        <sz val="14"/>
        <color indexed="8"/>
        <rFont val="Times New Roman"/>
        <family val="1"/>
        <charset val="204"/>
      </rPr>
      <t>)</t>
    </r>
  </si>
  <si>
    <t>2.3.1.3.1.1.</t>
  </si>
  <si>
    <t>Строительство ВЛ на железобетонных опорах изолированным сталеалюминиевым проводом сечением до 50 квадратных мм включительно одноцепные</t>
  </si>
  <si>
    <t xml:space="preserve">0,4 кВ </t>
  </si>
  <si>
    <t>плановые расходы - сметный расчет в ценах 2025 года (пообъектная расшифровка *)</t>
  </si>
  <si>
    <t>пообъектная расшифровка *</t>
  </si>
  <si>
    <t xml:space="preserve">пообъектная расшифровка * </t>
  </si>
  <si>
    <t xml:space="preserve"> 1-20 кВ</t>
  </si>
  <si>
    <t>2.3.1.3.2.1.</t>
  </si>
  <si>
    <t>Строительство ВЛ на железобетонных опорах  изолированным сталеалюминиевым проводом сечением от 50 до 100 квадратных мм включительно одноцепные</t>
  </si>
  <si>
    <t>2.3.1.3.3.1.</t>
  </si>
  <si>
    <t>Строительство ВЛ на железобетонных опорах  изолированным сталеалюминиевым проводом сечением от 100 до 200 квадратных мм включительно одноцепные</t>
  </si>
  <si>
    <t>2.3.1.4.1.1.</t>
  </si>
  <si>
    <t>Строительство ВЛ на железобетонных опорах  изолированным алюминиевым проводом сечением до 50 квадратных мм включительно одноцепные</t>
  </si>
  <si>
    <t>Строительство ЛЭП-0,4кВ от коммутационного аппарата прис. Заявителя в РУ-0,4 кВ ЗТП-87 до расчетногоприбора учета Заявителя (ФЕДЕРАЛЬНОЕ ГОСУДАРСТВЕННОЕ КАЗЕННОЕ УЧРЕЖДЕНИЕ "7 ПОЖАРНО-СПАСАТЕЛЬНЫЙ ОТРЯД ФЕДЕРАЛЬНОЙ ПРОТИВОПОЖАРНОЙ СЛУЖБЫ ГОСУДАРСТВЕННОЙ ПРОТИВОПОЖАРНОЙ СЛУЖБЫ ПО ДОНЕЦКОЙ НАРОДНОЙ РЕСПУБЛИКЕ") по адресу: Российская Федерация, Донецкая Народная Республика, г. Волноваха, пер. Энергетический, (ориентировочная протяженность ЛЭП 0,25км)</t>
  </si>
  <si>
    <t>Строительство ЛЭП-0,4 кВ от опоры № 11 КВЛ-0,4 кВ ТП-18(к)-ул.Восточная Заявитель (ИП Габриелян А.Л.) по адресу: Российская Федерация, Донецкая Народная Республика, м. о. Шахтерский, г. Кировское, ул. Восточная.</t>
  </si>
  <si>
    <t>Строительство ЛЭП-0,4 кВ от коммутационного аппарата в РУ-0,4кВ  ТП-5428 до рсчетного учета Заявителя (МУП АГО Донецк ДНР "Зеленое строительство города Донецка") территория парка "Строителей" (Гуливер) по адресу: Калининский район, г. Донецк, вдоль ул. Краснофлотская 0,18 км)</t>
  </si>
  <si>
    <t>Строительство ЛЭП-0,4 кВ от РУ-0,4 кВМПТ-182 до ЩУ-0,4 кВ Заявителя (ГБУ ДНР "Центр перивичной медико-санитарной помощи г. Тореза") земельный участок для размещзения модульной амбулатории по адресу: г.о. Торез, пгт. Рассыпное, в районе пересечения ул. Хмельницкая и ул. Тагильская</t>
  </si>
  <si>
    <t>Строительство ЛЭП-0,4 кВ от РУ-0,4 кВ ТП-4 до ЩУ-0,4 кВдля технологического присоединения земельный участок для размещения модульного фельдшерско-акушерского пункта Заявителя ГБУ ДНР "Центр перивичной медико-санитарной помощи г. Тореза" по адресу:   г.о. Торез, г. Торез,  ул. Сиваченко, в районе дома 60 (ориентировочная протяженность ЛЭП – 0,143 км)</t>
  </si>
  <si>
    <t>Строительство ЛЭП-0,4кВ от опоры № 14 ВЛ-0,4кВ КТП-168 - ул. Северная до ЩУ-0,4 кВ объекта заявителя для технологического присоединения земельного участка для размещения блочно-модульного комплекса заявителя ГБУ ДНР "Старобешевский центр перивичной медико-санитарной помощи" по адресу:ДНР, м.о. Старобешевский, с. Новозарьевка, пересечение ул. Северная и пер. Молодежный  (ориентировочная протяженность ЛЭП - 0,107км)</t>
  </si>
  <si>
    <t>Строительство ЛЭП-0,4кВ от РУ-0,4 кВ  ЗТП-193 до ЩУ-0,4 кВ для технологического присоединения земельного участка для размещения блочно-модульного комплекса заявителя ГБУ ДНР "Старобешевский центр перивичной медико-санитарной помощи" по адресу: ДНР, м.о. Старобешевский, с. Раздольное, ул. Ленина, 104</t>
  </si>
  <si>
    <t>Строительство ЛЭП-0,4кВ от РУ-0,4 кВ  КТП-539 до ЩУ-0,4 кВ для технологического присоединения земельного участка для размещения блочно-модульного комплекса заявителя ГБУ ДНР "Старобешевский центр перивичной медико-санитарной помощи" по адресу: ДНР, м.о. Старобешевский, с. Придорожное, ул. Ленина, 7 а</t>
  </si>
  <si>
    <t>Строительство ЛЭП-0,4кВ от РУ-0,4 кВ  КТП-508 до ЩУ-0,4 кВ для технологического присоединения земельного участка для размещения блочно-модульного комплекса заявителя ГБУ ДНР "Старобешевский центр перивичной медико-санитарной помощи" по адресу: ДНР, м.о. Старобешевский, с. Осыково, ул. Школьная, 93 а</t>
  </si>
  <si>
    <t>Реконструкция ВЛ-0,4 кВ ТП-816 - ул. Челюскинцкв  для технологического присоединения Нежилое помещение (строение) заявителя ИП Фтиц Н.Е. по адресу: ДНР, г. Мариуполь, пгт. Сартана, ул. Челюскинцев, д. 43</t>
  </si>
  <si>
    <t>Строительство ЛЭП-0,4кВ технологического присоединения мгазина Заявителя  ИП Мошко Ю.А. по адресу: г. Мариуполь, пр. Металлургов, 30</t>
  </si>
  <si>
    <t>Строительство ЛЭП-0,4кВ от коммутационного аппарата прис. Резерв вРУ-,4 кВ РП-18 до расчетногоприбора учета для подключения земельного участка Заявителя (ТСН "ЮНИС") по адресу:  г. Мариуполь, Ильичевский район, ул. Сорочинская, 143</t>
  </si>
  <si>
    <t>Строительство ЛЭП-0,4кВ от ТП-216 прис. Р-3 д. 10,11.13.16,17 опор № 6 до ЗЩУЭ-0,4 кВ для подключения Киоска мобильной связи Заявителя (ИП  Волкова Е.С.) по адресу:  г. Макеевка, кировский район ул. Ленина, в районе жилого дома № 14 квартал Химик</t>
  </si>
  <si>
    <t>Строительство ЛЭП-0,4кВ от коммутационного аппарата Резерв вв РУ-0,4 кВ ЗТП-26 до расчетного учета электрической энергии  для технологического присоединения Нежилого здания контрольно-пропускного пункта и административно-бытового корпуса Заявителя (ИП Ярош А.В.)  , расположенных по адресу: РФ, ДНР, городской округ Торез, город Торез, улица Шоссейная, дом 1мик</t>
  </si>
  <si>
    <t>Реконструкция ВЛ-0,4 кВ  ТП-829 прис. Извилистая для технологиеского присоединения Нежилого помещения Заявителя ИП Ильинич В.А. по адресу: г.о. Мариуполь, пгт. Сартана, ул. Челюскинцев, 128 А</t>
  </si>
  <si>
    <t>Строительство ВЛ-0,4кВ от опоры №13 ВЛ-0,4 кВ "КТП-304 - Л-1" для технологического присоединения жилого дома (ФЛ Коссе Ольга Николаевна) по адресу: ДНР, Тельмановский район, пгт. Андреевка, ул. 40 лет Октября, д.3 (ориентировочная протяженность ЛЭП - 25 м)</t>
  </si>
  <si>
    <t>0,4 кВ и ниже</t>
  </si>
  <si>
    <t>Строительство ВЛ-0,4кВ от опоры №19 ВЛ-0,4 кВ «КТП-376 – ул. Шевченко (Л-2)» для технологического присоединения жилого дома (ФЛ Кузюра Кирилл Александрович) по адресу: ДНР, Тельмановский м.о., п. Бахчевик, пер. Советский, д.6 (ориентировочная протяженность ЛЭП - 25 м)</t>
  </si>
  <si>
    <t>Строительство ВЛ-0,4кВ от опоры №2 ВЛ-0,4 кВ «КТП-197 – ул. Чапаева» для технологического присоединения жилого дома (ФЛ Джуха Владимир Георгиевич) по адресу: ДНР, Старобешевский м.о., с. Раздольное, ул. Чапаева, д.53 (ориентировочная протяженность ЛЭП - 15 м)</t>
  </si>
  <si>
    <t>Строительство ВЛ-0,4кВ от опоры №74 ВЛ-0,4 кВ «ЗТП-835 – ул. Загаражная», существующий провод (2А-25) в пролетах опор №63-№72, №72-№73, №73-№74 заменить на СИП-4 с переключением потребителей, подключенных от опор №№72-74 ВЛ-0,4 кВ «ЗТП-835 – ул. Загаражная» для технологического присоединения жилого дома (ФЛ Бзенко Сергей Станиславович) по адресу: Старобешевский м.о., г. Комсомольское, ул. Белинского, д.10 (ориентировочная протяженность ЛЭП - 108 м)</t>
  </si>
  <si>
    <t>Строительство ВЛ-0,4кВ от опоры №53 ВЛ-0,4 кВ «КТП-351 – ул. Мира (Л-2)» для технологического присоединения жилого дома (ФЛ Ковалев Юрий Валентинович) по адресу: Тельмановский м.о., с. Каменка, ул. Центральная, д.7б (ориентировочная протяженность ЛЭП - 40 м)</t>
  </si>
  <si>
    <t>Строительство ВЛ-0,4кВ от опоры №5 ВЛ-0,4 кВ «КТП-3409 – ул. Клубная (Л-3)» для технологического присоединения жилого дома (ФЛ Кучугура Яна Романовна) по адресу: ДНР, г.о. Донецк, с. Луганское, ул. Клубная, д.22 (ориентировочная протяженность ЛЭП - 20 м)</t>
  </si>
  <si>
    <t>Строительство ВЛ-0,4кВ от опоры №27 ВЛ-0,4 кВ «КТП-2 – ул. Школьная» для технологического присоединения земельного участка (ФЛ Челпанов Владимир Ильич) по адресу: ДНР, Старобешевский м.о., пгт. Старобешево, пр. Ангелиной, д.40 (ориентировочная протяженность ЛЭП - 10 м)</t>
  </si>
  <si>
    <t>Строительство ВЛ-0,4кВ от опоры №3 ВЛ-0,4 кВ «ЗТП-704 – ул. Комсомольская» для технологического присоединения нежилого здания (ИП Горбач Инна Георгиевна) по адресу: ДНР, Старобешевский м.о., пгт. Новый Свет, ул. Ленина, д.3 (ориентировочная протяженность ЛЭП - 20 м)</t>
  </si>
  <si>
    <t>Строительство ВЛ-0,4кВ от АВ-0,4 кВ в РУ-0,4 кВ ЗТП-834 для технологического присоединения нежилого здания (ФЛ Волков Федор Павлович) по адресу: ДНР, Старобешевский м.о., г. Комсомольское, ул. Маяковского, д.1а/7 (ориентировочная протяженность ЛЭП - 38 м)</t>
  </si>
  <si>
    <t>Строительство ВЛ-0,4кВ от опоры №35 ВЛ-0,4 кВ «КТП-127 – ул. Пионерская (Л-4)» для технологического присоединения жилого дома (ФЛ Павленко Александр Владимирович) по адресу: ДНР, Тельмановский м.о., с. Первомайское, ул. Пионерская, д.4 (ориентировочная протяженность ЛЭП - 25 м)</t>
  </si>
  <si>
    <t>Строительство ВЛ-0,4кВ от опоры №7 ВЛ-0,4 кВ «КТП-48 – ул. Мира» для технологического присоединения жилого дома (ФЛ Свидовская Надежда Александровна) по адресу: ДНР, Старобешевский м.о., с. Придорожное, ул. Мира, д.5 (ориентировочная протяженность ЛЭП - 30 м)</t>
  </si>
  <si>
    <t>Строительство ВЛ-0,4кВ от опоры №16 ВЛ-0,4 кВ «КТП-200 – ул. Ленина (Л-2)» для технологического присоединения жилого дома (ФЛ Симонов Михаил Иванович) по адресу: ДНР, Тельмановский м.о., с. Коньково, ул. Ленина, д.14 (ориентировочная протяженность ЛЭП - 25 м)</t>
  </si>
  <si>
    <t>Строительство ВЛ-0,4кВ от опоры №33 ВЛ-0,4 кВ «КТП-48 – ул. Мичурина» для технологического присоединения жилого дома (ФЛ Носик Андрей Геннадьевич) по адресу: Старобешевский м.о., с. Придорожное, ул. Павших Героев, д.29 (ориентировочная протяженность ЛЭП - 25 м)</t>
  </si>
  <si>
    <t>Строительство ВЛ-0,4кВ от опоры №23 ВЛ-0,4 кВ «КТП-278 – ул. Мичурина (Л-1)» для технологического присоединения земельного участка (ИП Александрова Валентина Демьяновна) по адресу: ДНР,  г.о. Мариуполь, с. Гнутово, ул. Кирова, д.22 (ориентировочная протяженность ЛЭП - 130 м)</t>
  </si>
  <si>
    <t>Строительство ВЛ-0,4кВ от опоры №38 ВЛ-0,4 кВ «ЗТП-59 – ул. Щербакова (Л-3)» для технологического присоединения встроенного нежилого помещения (ИП Никитина Оксана Евгеньевна) по адресу: ДНР, Новоазовский м.о., г. Новоазовск, ул. Щербакова, д.32 (ориентировочная протяженность ЛЭП - 55 м)</t>
  </si>
  <si>
    <t>Строительство ВЛ-0,4кВ от опоры №12 ВЛ-0,4 кВ «КТП-285 – ул. Мищенко (Л-2)»  для технологического присоединения жилого дома (ФЛ Резниченко Елена Александровна) по адресу: ДНР, Новоазовский м.о., пгт. Седово, ул. Мищенко, д.20  (ориентировочная протяженность ЛЭП - 50 м)</t>
  </si>
  <si>
    <t>Строительство ВЛ-0,4кВ от опоры №9 ВЛ-0,4 кВ «КТП-238 – ул. Кришталя (Л-3)» для технологического присоединения жилого дома (ФЛ Арабаджи Валентина Семеновна) по адресу: ДНР, Тельмановский м.о., с. Гранитное, ул. Кришталя, д.6 (ориентировочная протяженность ЛЭП - 25 м)</t>
  </si>
  <si>
    <t>Строительство ВЛ-0,4кВ от опоры №22 ВЛ-0,4 кВ «КТП-177 – с. Зеленый Гай   (Л-1)» для технологического присоединения жилого дома (ФЛ Прокофьева Валентина Владимировна) по адресу: ДНР, Тельмановский м.о., с. Зеленый Гай, ул. Зеленая, д.26 (ориентировочная протяженность ЛЭП - 25 м)</t>
  </si>
  <si>
    <t>Строительство ВЛ-0,4кВ от опоры №45 ВЛ-0,4 кВ «КТП-85 – ул. Сельскохозяйственная (Л-1)» для технологического присоединения земельного участка (ФЛ Пронин Илья Игоревич) по адресу: ДНР, Новоазовский м.о., с. Безыменное, ул. Катанова, д.30 (ориентировочная протяженность ЛЭП - 10 м)</t>
  </si>
  <si>
    <t>Строительство ВЛ-0,4кВ от опоры №33 ВЛ-0,4 кВ «КТП-22 – ул. Чехова» для технологического присоединения наружного освещения (ООО «Мостовик») по адресу: ДНР, Старобешевский м.о., пгт. Старобешево (от начала н.п. до ул. Кирова) (ориентировочная протяженность ЛЭП - 10 м)</t>
  </si>
  <si>
    <t>Строительство ВЛ-0,4кВ от АВ-0,4 кВ в РУ-0,4 кВ КТП-30 для технологического присоединения наружного освещения (ООО «Мостовик») по адресу: ДНР, Старобешевский м.о., пгт. Старобешево (от ул. Победы до выезда из н.п.)(ориентировочная протяженность ЛЭП - 5 м)</t>
  </si>
  <si>
    <t>Строительство ВЛ-0,4кВ от опоры №10 ВЛ-0,4 кВ «КТП-200 – ул. Лермонтова» для технологического присоединения наружного освещения (ООО «Мостовик») по адресу: ДНР, Старобешевский м.о., с. Васильевка (ориентировочная протяженность ЛЭП - 10 м)</t>
  </si>
  <si>
    <t>Строительство ВЛ-0,4кВ от АВ-0,4 кВ в РУ-0,4 кВ ЗТП-193 для технологического присоединения наружного освещения (ООО «Мостовик») по адресу: ДНР, Старобешевский м.о., с. Раздольное (ориентировочная протяженность ЛЭП - 50 м)</t>
  </si>
  <si>
    <t>Строительство ВЛ-0,4кВ от АВ-0,4 кВ в РУ-0,4 кВ КТП-94 для технологического присоединениянаружного освещения (ООО «Мостовик») по адресу: ДНР, Тельмановский м.о., с. Мичурино (ориентировочная протяженность ЛЭП - 5 м)</t>
  </si>
  <si>
    <t>Строительство ВЛ-0,4кВ от АВ-0,4 кВ в РУ-0,4 кВ КТП-103 для технологического присоединения наружного освещения (ООО «Мостовик») по адресу: ДНР, Тельмановский м.о., с. Свободное (ориентировочная протяженность ЛЭП - 5 м)</t>
  </si>
  <si>
    <t>Строительство ВЛ-0,4кВ от №5 ВЛ-0,4 кВ «КТП-183 – (Л-3)» для технологического присоединения жилого дома (ФЛ Григоренко Руслан Степанович) по адресу: ДНР, Волновахский м.о., с. Новогнатовка, ул. Садовая, д.17 (ориентировочная протяженность ЛЭП - 22 м)</t>
  </si>
  <si>
    <t>Строительство ВЛ-0,23кВ от №3 ВЛ-0,4 кВ «ЗТП-337 – ул. Мельникова (Л-5)» для технологического присоединения нежилого помещения (ФЛ Михеенко Вера Васильевна) по адресу: ДНР,  г.о. Докучаевск, г. Докучаевск, ул. Центральная, д.44 (ориентировочная протяженность ЛЭП - 32 м)</t>
  </si>
  <si>
    <t>Строительство ВЛ-0,23кВ от №10а ВЛ-0,4 кВ «ЗТП-333 – ул. Ленина (Л-1)» для технологического присоединения нежилого временного сооружения (ИП Дудко Николай Леонидович) по адресу: ДНР, г.о. Докучаевск, г. Докучаевск, ул. Ленина, р-н автостанции ГП «Автовокзалы Донбасса» (1 шт.) (ориентировочная протяженность ЛЭП - 35 м)</t>
  </si>
  <si>
    <t>Строительство ВЛ-0,4кВ от АВ-0,4 кВ в РУ-0,4 кВ ЗТП-277 для технологического присоединения земельного участка (ИП Томазенко Федор Васильевич) по адресу: ДНР, Волновахский м.о., с. Бугас, ул. Школьная, д.17 (ориентировочная протяженность ЛЭП - 380 м)</t>
  </si>
  <si>
    <t>Строительство ВЛ-0,4кВ от АВ-0,4 кВ в РУ-0,4 кВ КТП-225 для технологического присоединения уличного освещения (АДМИНИСТРАЦИЯ ВОЛНОВАХСКОГО МУНИЦИПАЛЬНОГО ОКРУГА ДОНЕЦКОЙ НАРОДНОЙ РЕСПУБЛИКИ) по адресу: ДНР, Волновахский м.о., пгт. Новотроицкое, пер. Патриотический (ориентировочная протяженность ЛЭП - 4 м)</t>
  </si>
  <si>
    <t>Строительство ВЛ-0,4кВ от АВ-0,4 кВ в РУ-0,4 кВ ЗТП-233 для технологического присоединения уличного освещения (АДМИНИСТРАЦИЯ ВОЛНОВАХСКОГО МУНИЦИПАЛЬНОГО ОКРУГА ДОНЕЦКОЙ НАРОДНОЙ РЕСПУБЛИКИ) по адресу: ДНР, Волновахский м.о., пгт. Новотроицкое, ул. Октябрьская, ул. Кошевого, ул. Советская, ул. Шевцовой, пер. Театральный (ориентировочная протяженность ЛЭП - 4 м)</t>
  </si>
  <si>
    <t>Строительство ВЛ-0,4кВ от АВ-0,4 кВ в РУ-0,4 кВ КТП-271 для технологического присоединения уличного освещения (АДМИНИСТРАЦИЯ ВОЛНОВАХСКОГО МУНИЦИПАЛЬНОГО ОКРУГА ДОНЕЦКОЙ НАРОДНОЙ РЕСПУБЛИКИ) по адресу: ДНР, Волновахский м.о., пгт. Ольгинка, ул. Заводская, ул. Школьная, ул. Богдана Хмельницкого (ориентировочная протяженность ЛЭП - 4 м)</t>
  </si>
  <si>
    <t>Строительство ВЛ-0,4кВ от АВ-0,4 кВ в РУ-0,4 кВ КТП-355 для технологического присоединения уличного освещения (АДМИНИСТРАЦИЯ ВОЛНОВАХСКОГО МУНИЦИПАЛЬНОГО ОКРУГА ДОНЕЦКОЙ НАРОДНОЙ РЕСПУБЛИКИ) по адресу: ДНР, Волновахский м.о., с. Новоалексеевка, ул. Центральная, ул. Молодежная (ориентировочная протяженность ЛЭП - 5 м)</t>
  </si>
  <si>
    <t>Строительство ВЛ-0,4кВ от АВ-0,4 кВ в РУ-0,4 кВ КТП-505 для технологического присоединения уличного освещения (АДМИНИСТРАЦИЯ ВОЛНОВАХСКОГО МУНИЦИПАЛЬНОГО ОКРУГА ДОНЕЦКОЙ НАРОДНОЙ РЕСПУБЛИКИ) по адресу: ДНР, Волновахский м.о., с. Ближнее, ул. Молодежная (ориентировочная протяженность ЛЭП - 5 м)</t>
  </si>
  <si>
    <t>Строительство ВЛ-0,4кВ от АВ-0,4 кВ в РУ-0,4 кВ КТП-273 для технологического присоединения уличного освещения (АДМИНИСТРАЦИЯ ВОЛНОВАХСКОГО МУНИЦИПАЛЬНОГО ОКРУГА ДОНЕЦКОЙ НАРОДНОЙ РЕСПУБЛИКИ) по адресу: ДНР, Волновахский м.о., с. Ближнее, ул. Октябрьская (ориентировочная протяженность ЛЭП - 5 м)</t>
  </si>
  <si>
    <t>Строительство ВЛ-0,4кВ от АВ-0,4 кВ в РУ-0,4 кВ КТП-64 для технологического присоединения уличного освещения (АДМИНИСТРАЦИЯ ВОЛНОВАХСКОГО МУНИЦИПАЛЬНОГО ОКРУГА ДОНЕЦКОЙ НАРОДНОЙ РЕСПУБЛИКИ) по адресу: ДНР, Волновахский м.о., г. Волноваха, ул. Орлова (ориентировочная протяженность ЛЭП - 5 м)</t>
  </si>
  <si>
    <t>Строительство ВЛ-0,4кВ от АВ-0,4 кВ в РУ-0,4 кВ КТП-37 для технологического присоединения уличного освещения (АДМИНИСТРАЦИЯ ВОЛНОВАХСКОГО МУНИЦИПАЛЬНОГО ОКРУГА ДОНЕЦКОЙ НАРОДНОЙ РЕСПУБЛИКИ) по адресу: ДНР, Волновахский м.о., г. Волноваха, ул. Карла Маркса, ул. Героя России Владимира Жоги, пер. Чкалова (ориентировочная протяженность ЛЭП - 5 м)</t>
  </si>
  <si>
    <t>Строительство ВЛ-0,4кВ от АВ-0,4 кВ в РУ-0,4 кВ КТП-396 для технологического присоединения уличного освещения (АДМИНИСТРАЦИЯ ВОЛНОВАХСКОГО МУНИЦИПАЛЬНОГО ОКРУГА ДОНЕЦКОЙ НАРОДНОЙ РЕСПУБЛИКИ) по адресу: ДНР, Волновахский м.о., с. Рыбинское, ул. Молодежная, ул. Захарова (ориентировочная протяженность ЛЭП - 5 м)</t>
  </si>
  <si>
    <t>Строительство ВЛ-0,4кВ от АВ-0,4 кВ в РУ-0,4 кВ ЗТП-390 для технологического присоединения уличного освещения (АДМИНИСТРАЦИЯ ВОЛНОВАХСКОГО МУНИЦИПАЛЬНОГО ОКРУГА ДОНЕЦКОЙ НАРОДНОЙ РЕСПУБЛИКИ) по адресу: ДНР, Волновахский м.о., с. Рыбинское, ул. Молодежная, ул. Старикова, ул. Центральная (ориентировочная протяженность ЛЭП - 8 м)</t>
  </si>
  <si>
    <t>Строительство ВЛ-0,4кВ от АВ-0,4 кВ в РУ-0,4 кВ КТП-350 для технологического присоединения уличного освещения (АДМИНИСТРАЦИЯ ВОЛНОВАХСКОГО МУНИЦИПАЛЬНОГО ОКРУГА ДОНЕЦКОЙ НАРОДНОЙ РЕСПУБЛИКИ) по адресу: ДНР, Волновахский м.о., с. Свободное, ул. Центральная (КТП-350) (ориентировочная протяженность ЛЭП - 5 м)</t>
  </si>
  <si>
    <t>Строительство ВЛ-0,4кВ от АВ-0,4 кВ в РУ-0,4 кВ КТП-346 для технологического присоединения уличного освещения (АДМИНИСТРАЦИЯ ВОЛНОВАХСКОГО МУНИЦИПАЛЬНОГО ОКРУГА ДОНЕЦКОЙ НАРОДНОЙ РЕСПУБЛИКИ) по адресу: ДНР, Волновахский м.о., с. Свободное, ул. Центральная (ориентировочная протяженность ЛЭП - 5 м)</t>
  </si>
  <si>
    <t>Строительство ВЛ-0,4кВ от АВ-0,4 кВ в РУ-0,4 кВ КТП-283 для технологического присоединения уличного освещения (АДМИНИСТРАЦИЯ ВОЛНОВАХСКОГО МУНИЦИПАЛЬНОГО ОКРУГА ДОНЕЦКОЙ НАРОДНОЙ РЕСПУБЛИКИ) по адресу: ДНР, Волновахский м.о., с. Свободное, ул. Центральная, ул. Садовая (ориентировочная протяженность ЛЭП - 5 м)</t>
  </si>
  <si>
    <t>Строительство ВЛ-0,4кВ от №13 ВЛ-0,4 кВ «КТП-63 – ул. Помазана (Л-2)» для технологического присоединения жилого дома (ФЛ Морозова Наталья Юрьевна) по адресу: ДНР, Новоазовский м.о., пгт. Седово, ул. Свердлова, д.20  (ориентировочная протяженность ЛЭП - 50 м)</t>
  </si>
  <si>
    <t>Строительство ВЛ-0,4кВ от опоры №15 ВЛ-0,4 кВ «ЗТП-43 – ул. Помазана (Л-2)» для технологического присоединения жилого дома (ФЛ Осипова Светлана Анатольевна) по адресу: ДНР, Новоазовский м.о., пгт. Седово, ул. Седова, д.13 (ориентировочная протяженность ЛЭП - 25 м)</t>
  </si>
  <si>
    <t>Строительство ВЛ-0,4кВ от опоры №10 ВЛ-0,4 кВ «КТП-224 – ул. 50 лет Советской Власти (Л-1)» для технологического присоединения энергопринимающих устройств строительного городка (ООО «АБЗ Белый Раст») по адресу: ДНР, Новоазовский м.о., с. Обрыв (ориентировочная протяженность ЛЭП - 10 м)</t>
  </si>
  <si>
    <t>Строительство ВЛ-0,4кВ от опоры №29 ВЛ-0,4 кВ «КТП-205 – ул. Молодежная (Л-1)» для технологического присоединения энергопринимающих устройств строительного городка (ООО «АБЗ Белый Раст») по адресу: ДНР, Новоазовский м.о., с. Розы Люксембург(ориентировочная протяженность ЛЭП - 10 м)</t>
  </si>
  <si>
    <t>Строительство ВЛ-0,4кВ от опоры №13 ВЛ-0,4 кВ «КТП-215 – ул. Щорса д.29-49 (Л-2)» для технологического присоединения энергопринимающих устройств строительного городка (ООО «АБЗ Белый Раст») по адресу: ДНР, Новоазовский м.о., с. Витава (ориентировочная протяженность ЛЭП - 10 м)</t>
  </si>
  <si>
    <t>Строительство ВЛ-0,4кВ от опоры №3 ВЛ-0,4 кВ «ЗТП-834 – ул. Маяковского» для технологического присоединения земельного участка (ФЛ Малашта Елена Ивановна) по адресу: ДНР, Старобешевский м.о., г. Комсомольское, ул. Маяковского, д.1/а-11-2 (ориентировочная протяженность ЛЭП - 10 м)</t>
  </si>
  <si>
    <t>Строительство ВЛ-0,4кВ от опоры №18 ВЛ-0,4 кВ «КТП-281 – ул. Мира (Л-2)» для технологического присоединения жилого дома (ФЛ Рудницкий Виктор Иванович) по адресу: ДНР, Тельмановский м.о., с. Староигнатьевка, ул. Мира, д.135 (ориентировочная протяженность ЛЭП - 90 м)</t>
  </si>
  <si>
    <t>Строительство ВЛ-0,4кВ от опоры №27 ВЛ-0,4 кВ «КТП-563 – ул. Приморская (Л-1)» для технологического присоединения земельного участка (ФЛ Бадарацкий Максим Викторович) по адресу: ДНР, Новоазовский м.о., с. Холодное, ул. Приморская, д.1В (ориентировочная протяженность ЛЭП - 180 м)</t>
  </si>
  <si>
    <t>Строительство ВЛ-0,4кВ от опоры №22 ВЛ-0,4 кВ «КТП-400 – ул. Красноармейская (Л-1)» для технологического присоединения жилого дома (ФЛ Домбай София Владимировна) по адресу: ДНР, Тельмановский м.о., с. Чермалык, ул. Набережная, д.55а (ориентировочная протяженность ЛЭП - 65 м)</t>
  </si>
  <si>
    <t>Строительство ВЛ-0,4кВ от опоры №30 ВЛ-0,4 кВ «КТП-238 – ул. Кришталя (Л-3)» для технологического присоединения жилого дома (ФЛ Попов Вячеслав Семенович) по адресу: ДНР, Тельмановский м.о., с. Гранитное, пер. Щорса, д.8 (ориентировочная протяженность ЛЭП - 60 м)</t>
  </si>
  <si>
    <t>Строительство ВЛ-0,4кВ от АВ-0,4 кВ в РУ-0,4 кВ ЗТП-191 для технологического присоединения нежилого здания (ИП Повстюк Андрей Васильевич) по адресу: ДНР, г.о. Докучаевск, пгт. Еленовка, ул. Октябрьская, д.134 (ориентировочная протяженность ЛЭП - 335 м)</t>
  </si>
  <si>
    <t>Строительство ВЛ-0,4кВ от опоры №7 ВЛ-0,4 кВ «КТП-221 – ул. Набережная» для технологического присоединения жилого дома (ФЛ Попова Елена Николаевна) по адресу: ДНР, Старобешевский м.о., с. Стыла, ул. Набережная, д.2 (ориентировочная протяженность ЛЭП - 15 м)</t>
  </si>
  <si>
    <t>Строительство ВЛ-0,4кВ от сборных шин 0,4 кВ в РУ-0,4 кВ КТП-500 для технологического присоединения стационарного пункат весогабаритного контроля транспортных средств (МЕЖРЕГИОНАЛЬНОЕ ТЕРРИТОРИАЛЬНОЕ УПРАВЛЕНИЕ ФЕДЕРАЛЬНОЙ СЛУЖБЫ ПО НАДЗОРУ В СФЕРЕ ТРАНСПОРТА ПО ЮЖНОМУ ФЕДЕРАЛЬНОМУ ОКРУГУ) по адресу: ДНР, Р-280 «Новороссия» (Ростов-на-Дону – Мариуполь – Мелитополь – Симферополь), 120+680 км (слева) (47.158728, 38.214503) (ориентировочная протяженность ЛЭП - 100 м)</t>
  </si>
  <si>
    <t>Строительство ВЛ-0,4кВ от АВ-0,4 кВ в РУ-0,4 кВ КТП-521  для технологического присоединения наружного освещения части автомобильной дороги «Амвросиевка – Тельманово – Мариуполь» (ГОСУДАРСТВЕННОЕ КАЗЕННОЕ УЧРЕЖДЕНИЕ ДОНЕЦКОЙ НАРОДНОЙ РЕСПУБЛИКИ "СЛУЖБА АВТОМОБИЛЬНЫХ ДОРОГ ДОНБАССА") по адресу: ДНР, Старобешевский м.о., с. Кумачово, ул. Ленина (ориентировочная протяженность ЛЭП - 90 м)</t>
  </si>
  <si>
    <t>Строительство ВЛ-0,23кВ от АВ-0,23 кВ в РУ-0,4 кВ КТП-241 для технологического присоединения уличного освещения (АДМИНИСТРАЦИЯ ТЕЛЬМАНОВСКОГО МУНИЦИПАЛЬНОГО ОКРУГА ДОНЕЦКОЙ НАРОДНОЙ РЕСПУБЛИКИ) по адресу: ДНР, Тельмановский м.о., с. Гранитное, ул. Молодежная (ориентировочная протяженность ЛЭП - 5 м)</t>
  </si>
  <si>
    <t>Строительство ВЛ-0,23кВ от АВ-0,23 кВ в РУ-0,4 кВ КТП-144 для технологического присоединения уличного освещения (АДМИНИСТРАЦИЯ ТЕЛЬМАНОВСКОГО МУНИЦИПАЛЬНОГО ОКРУГА ДОНЕЦКОЙ НАРОДНОЙ РЕСПУБЛИКИ) по адресу: ДНР, Тельмановский м.о., с. Греково-Александровка, ул. Центральная, Гоголевская, Партизанская, Комсомольская, Молодежная, Первомайская, Октябрьская (ориентировочная протяженность ЛЭП - 5 м)</t>
  </si>
  <si>
    <t>Строительство ВЛ-0,23кВ от АВ-0,23 кВ в РУ-0,4 кВ КТП-117 для технологического присоединения уличного освещения (АДМИНИСТРАЦИЯ ТЕЛЬМАНОВСКОГО МУНИЦИПАЛЬНОГО ОКРУГА ДОНЕЦКОЙ НАРОДНОЙ РЕСПУБЛИКИ) по адресу: ДНР, Тельмановский м.о., с. Свободное, ул. Набережная (ориентировочная протяженность ЛЭП - 5 м)</t>
  </si>
  <si>
    <t>Строительство ВЛ-0,23кВ от АВ-0,23 кВ в РУ-0,4 кВ КТП-248 для технологического присоединения уличного освещения (АДМИНИСТРАЦИЯ ТЕЛЬМАНОВСКОГО МУНИЦИПАЛЬНОГО ОКРУГА ДОНЕЦКОЙ НАРОДНОЙ РЕСПУБЛИКИ) по адресу: ДНР, Тельмановский м.о., с. Гранитное, ул. Кришталя, пер. Гагарина, ул. Красных Партизан, ул. Воропаева, ул. Набережная (ориентировочная протяженность ЛЭП - 5 м)</t>
  </si>
  <si>
    <t>Строительство ВЛ-0,23кВ от АВ-0,23 кВ в РУ-0,4 кВ КТП-113 для технологического присоединения уличного освещения (АДМИНИСТРАЦИЯ ТЕЛЬМАНОВСКОГО МУНИЦИПАЛЬНОГО ОКРУГА ДОНЕЦКОЙ НАРОДНОЙ РЕСПУБЛИКИ) по адресу: ДНР, Тельмановский м.о., с. Дерсово, ул. Октябрьская (ориентировочная протяженность ЛЭП - 5 м)</t>
  </si>
  <si>
    <t>Строительство ВЛ-0,23кВ от АВ-0,23 кВ в РУ-0,4 кВ КТП-163 для технологического присоединения уличного освещения (АДМИНИСТРАЦИЯ ТЕЛЬМАНОВСКОГО МУНИЦИПАЛЬНОГО ОКРУГА ДОНЕЦКОЙ НАРОДНОЙ РЕСПУБЛИКИ) по адресу: ДНР, Тельмановский м.о., с. Кузнецово-Михайловка ул. Нагорная, ул. Крестьянскаяя (ориентировочная протяженность ЛЭП - 5 м)</t>
  </si>
  <si>
    <t>Строительство ВЛ-0,23кВ от АВ-0,23 кВ в РУ-0,4 кВ КТП-147 для технологического присоединения уличного освещения (АДМИНИСТРАЦИЯ ТЕЛЬМАНОВСКОГО МУНИЦИПАЛЬНОГО ОКРУГА ДОНЕЦКОЙ НАРОДНОЙ РЕСПУБЛИКИ) по адресу: ДНР, Тельмановский м.о., с. Греково-Александровка, ул. Юбилейная, Октябрьская (ориентировочная протяженность ЛЭП - 5 м)</t>
  </si>
  <si>
    <t>Строительство ВЛ-0,23кВ от АВ-0,23 кВ в РУ-0,4 кВ КТП-143 для технологического присоединения уличного освещения (АДМИНИСТРАЦИЯ ТЕЛЬМАНОВСКОГО МУНИЦИПАЛЬНОГО ОКРУГА ДОНЕЦКОЙ НАРОДНОЙ РЕСПУБЛИКИ) по адресу: ДНР, Тельмановский м.о., с. Греково-Александровка, ул. Подгорная, ул. Зеленая (ориентировочная протяженность ЛЭП - 5 м)</t>
  </si>
  <si>
    <t>Строительство ВЛ-0,23кВ от АВ-0,23 кВ в РУ-0,4 кВ КТП-169 для технологического присоединения уличного освещения (АДМИНИСТРАЦИЯ ТЕЛЬМАНОВСКОГО МУНИЦИПАЛЬНОГО ОКРУГА ДОНЕЦКОЙ НАРОДНОЙ РЕСПУБЛИКИ) по адресу: ДНР, Тельмановский м.о., с. Кузнецово-Михайловка, ул. Садовая, Новая (ориентировочная протяженность ЛЭП - 5 м)</t>
  </si>
  <si>
    <t>Строительство ВЛ-0,23кВ от АВ-0,23 кВ в РУ-0,4 кВ КТП-195 для технологического присоединения уличного освещения (АДМИНИСТРАЦИЯ ТЕЛЬМАНОВСКОГО МУНИЦИПАЛЬНОГО ОКРУГА ДОНЕЦКОЙ НАРОДНОЙ РЕСПУБЛИКИ) по адресу: ДНР, Тельмановский м.о., с. Михайловка, ул. Заречная, Набережная, Веселая, Стахановская, Советская, Центральная, Молодежная, пер. Днепровский (ориентировочная протяженность ЛЭП - 5 м)</t>
  </si>
  <si>
    <t>Строительство ВЛ-0,4кВ от опоры №8а ВЛ-0,4 кВ «ТП-135 – ул. Юбилейная» для технологического присоединения уличного освещения (АДМИНИСТРАЦИЯ ТЕЛЬМАНОВСКОГО МУНИЦИПАЛЬНОГО ОКРУГА ДОНЕЦКОЙ НАРОДНОЙ РЕСПУБЛИКИ) по адресу: ДНР, Тельмановский м.о., с. Первомайская, ул. Куйбышева 40а (ориентировочная протяженность ЛЭП - 10 м)</t>
  </si>
  <si>
    <t>Строительство ВЛ 0,4кВ от ВЛ 0,4кВ МТП -49 пер.Прилуцкий оп.№117, для технологического присоединения нежилого здания, воскресная школа  Заявителя (ФЛ Терзиман Ю.Л.) по адресу: г.Снежное, ул.Горького №5а</t>
  </si>
  <si>
    <t>Строительство ВЛ 0,4кВ от ВЛ 0,4кВТП -277 ул.Интернациональная оп.№22а, для технологического присоединения магазина  Заявителя (ИП Саидмухутдинов Р.Н.) по адресу: Амвросиевский р-н, с.Калиновое, ул.Интернациональная,8</t>
  </si>
  <si>
    <t>Строительство ВЛ 0,4кВ от КВЛ 0,4кВ ТП -2(к) Донбасс магазин оп.№30, для технологического присоединения нежилого встроенного помещения  Заявителя (ИП Кравцов а.А.) по адресу: г.Кировское,  ул.Чапаева, д.7 кв.11</t>
  </si>
  <si>
    <t>Строительство ВЛ 0,4кВ от ВЛ 0,4кВ ТП -18 ул.Карапетяна оп.№34, для технологического присоединения жилого дома  Заявителя (Мартынов А.А.) по адресу: г.Снежное, ул.Поповича,56</t>
  </si>
  <si>
    <t>Строительство ВЛ 0,4кВ от ВЛ 0,4кВ ТП -57 ул.Островского оп.№38, для технологического присоединения жилого дома  Заявителя (Матузков Д.В.) по адресу: Амвросиевский р-н, пгт.Кутейниково, ул.Островского,49</t>
  </si>
  <si>
    <t>Строительство ВЛ 0,4кВ от ВЛ 0,4кВ ТП -267 ул.Чапаева оп.№13, для технологического присоединения жилого дома  Заявителя (Закаличный Г.Я.) по адресу: Амвросиевский р-н, пгт.Кутейниково, ул.Чапаева,2</t>
  </si>
  <si>
    <t>Строительство ВЛ 0,4кВ от ВЛ 0,4кВ ТП -267 ул.Советская  оп.№11, для технологического присоединения жилого дома  Заявителя (Ляннык А.В..) по адресу: Амвросиевский р-н, пгт.Кутейниково, ул.Советская,10</t>
  </si>
  <si>
    <t>Строительство ВЛ 0,4кВ от ВЛ 0,4кВ ТП -217 ул.Заречная  оп.№18, для технологического присоединения жилого дома  Заявителя (Крутских Н.В.) по адресу: Амвросиевский р-н, пгт.Успенка, ул.Заречная,33</t>
  </si>
  <si>
    <t>Строительство ВЛ 0,4кВ от ВЛ 0,4кВ ТП -28г ул.Циолковского  оп.№7, для технологического присоединения жилого дома  Заявителя (Куренная Е.М.) по адресу: г.Амвросиевка, уул.Циолковского,13</t>
  </si>
  <si>
    <t>Строительство ВЛ 0,4кВ от ВЛ 0,4кВ КТП -257  пер.Сухумский оп.№53, для технологического присоединения жилого дома  Заявителя (Лазан Ю.Л..) по адресу: г.Снежное, ул.Карагандинская,1</t>
  </si>
  <si>
    <t>Строительство ВЛ 0,4кВ от ВЛ 0,4кВ РП-6 ДК им.Шевченко   оп.№33, для технологического присоединения жилого дома  Заявителя (Россомаха В.В..) по адресу: г.Снежное, ул.Минская, д.5/5</t>
  </si>
  <si>
    <t>Строительство ВЛ 0,4кВ от ВЛИ 0,4кВ РП -2 ул.Чапаева  оп.№43, для технологического присоединения здание магазина промтоваров Заявителя (ИП Селиванова Д.И.) по адресу: г.Амвросиевка, ул.Матвиенко,33</t>
  </si>
  <si>
    <t>Строительство ВЛ 0,4кВ от РУ 0,4кВ МТП-226 , для технологического присоединения магазина Заявителя (ИП Смирнова О.В..) по адресу: г.Снежное, ул.Пятницкого,6</t>
  </si>
  <si>
    <t>Строительство ВЛ 0,4кВ от ВЛ 0,4кВ РП -2 ул.Чапаева оп.№43, для технологического присоединения жилого дома  Заявителя (Шаповалова А.А.) по адресу: г.Амвросиевка, ул.Матвиенко 48а</t>
  </si>
  <si>
    <t>Строительство ВЛ 0,4кВ от ВЛ 0,4кВ ТП -264 ул.Партизанская  оп.№19, для технологического присоединения жилого дома  Заявителя (Широкород С.И..) по адресу: Амвросиевский р-н, пгт.Кутейниково, пер.Толстого,2</t>
  </si>
  <si>
    <t>Строительство ВЛ 0,4кВ от ВЛ 0,4кВ МТП -5(к) Асфальтная оп.№50, для технологического присоединения квартиры  Заявителя (Иванова Е.А.) по адресу: г.Кировское,  ул.Асфальтная, д.63 кв.2</t>
  </si>
  <si>
    <t>Строительство ВЛ 0,4кВ от ВЛ 0,4кВ ТП-77  ул.Руднева оп.№6, для технологического присоединения жилого дома Заявителя (Константинов Р.Г) по адресу: г.Снежное, ул.Руднева,24</t>
  </si>
  <si>
    <t>Строительство ВЛ 0,4кВ от ВЛ 0,4кВ МТП -6  ул.Железнодорожная оп.№3, для технологического присоединения жилого дома  Заявителя (Шапошников Р.А.) по адресу: г.Кировское,  ул.Железнодорожная д.4</t>
  </si>
  <si>
    <t>Строительство ВЛ 0,23кВ от ВЛ 0,23кВ ТП-121  Школа оп.№12/3, для технологического присоединения жилого дома Заявителя (Гринцова С.Ф.) по адресу: г.Снежное, ул.Вагнера д.52 кв.2</t>
  </si>
  <si>
    <t>Строительство ВЛ 0,4кВ от ВЛ 0,4кВ ТП -1г ул.Фрунзе  оп.№12, для технологического присоединения гараж Заявителя (ФЛ Баженов С.С.) по адресу: г.Амвросиевка, ул.Фрунзе,27/7</t>
  </si>
  <si>
    <t>Строительство ВЛ 0,4кВ от ВЛ 0,4кВ ТП-16 ул.Кирова (низ) оп.№39, для технологического присоединения жилого дома Заявителя (Зинченко Е.В..) по адресу: г.Снежное, ул.Толстого,15</t>
  </si>
  <si>
    <t>Строительство ВЛ 0,4кВ от ВЛ 0,4кВ КТП-13 ул.Октябрьская  оп.№93, для технологического присоединения земельный участок Заявителя (Васильченко Д.С..) по адресу: г.Снежное, ул.Чумаченко,90</t>
  </si>
  <si>
    <t>Строительство ВЛ 0,4кВ от ВЛ 0,4кВ КТП-15 ул.Щербакова оп.№28, для технологического присоединения земельный участок Заявителя (ПостниковА.В..) по адресу: г.Снежное, ул.Щербакова,2</t>
  </si>
  <si>
    <t>Строительство ВЛ 0,4кВ от ВЛ 0,4кВ КТП-39 ул.Седова оп.№6, для технологического присоединения жилого дома Заявителя (Фокина Е.Л..) по адресу: г.Шахтерск, ул.Седова,2а</t>
  </si>
  <si>
    <t>Строительство ВЛ 0,4кВ от ВЛ 0,4кВ ТП-74 ул.Пожарского оп.№20, для технологического присоединения жилого дома Заявителя (Гатицкий Н.В.) по адресу: г.Шахтерск, ул.Пожарского,55</t>
  </si>
  <si>
    <t>Строительство ВЛ 0,4кВ от ВЛ 0,4кВ КТП-74 ул.Пожарского оп.№26, для технологического присоединения жилого дома Заявителя (Тимошенко Г.В.) по адресу: г.Шахтерск, ул.Пожарского,69</t>
  </si>
  <si>
    <t>Строительство ВЛ 0,4кВ от ВЛ 0,4кВ ЗТП-221(р) пер.Школьный оп.№135, для технологического присоединения жилого дома Заявителя (Злобова Н.А.) по адресу: г.Шахтерск, пгт.Сердитое, ул.Железнодорожная,44</t>
  </si>
  <si>
    <t>Строительство ВЛ 0,4кВ от ВЛ 0,4кВ ТП-15 ул.Октябрьская оп.№28, для технологического присоединения жилого дома Заявителя (Гуляев А.Н..) по адресу: г.Шахтерск, ул.Карьерная,19</t>
  </si>
  <si>
    <t>Строительство ВЛ 0,4кВ от РУ 0,4кВ ТП-60 , для технологического присоединения жилого дома Заявителя (Гатицкая В.М..) по адресу: г.Шахтерск, ул.Набережная,8</t>
  </si>
  <si>
    <t>Строительство ВЛ 0,4кВ от ВЛИ 0,4кВ ТП -32г ул.Литвинова  оп.№51, для технологического присоединения парикмахерская  Заявителя (ФЛ Подлесная Т.С..) по адресу: г.Амвросиевка, ул.Ломоносова,27</t>
  </si>
  <si>
    <t>Строительство ВЛ 0,4кВ от ВЛ 0,4кВ ТП -4г ул.Садовая оп.№13, для технологического присоединения жилого дома   Заявителя (Трусов И.А.) по адресу: г.Амвросиевка, ул.Пушкина,27</t>
  </si>
  <si>
    <t>Строительство ВЛ 0,4кВ от ВЛ 0,4кВ ТП -10 Нахимова оп.№73, для технологического присоединения    нежилое помещение Заявителя (ИП Тимофеев О.А ) по адресу: г.Харцызск, ул.Нахимова, 1д</t>
  </si>
  <si>
    <t>Строительство ВЛ 0,4кВ от РУ 0,4кВ ТП-17, для технологического присоединения    нежилое помещение - магазин непродовольственных товаров Заявителя (ИП Максимча  О.А.) по адресу: г.Харцызск, ул.Вокзальная,59 пом.2</t>
  </si>
  <si>
    <t>Строительство ВЛ 0,4кВ от КВЛ 0,4кВ ТП-29 Центральная оп. №37, для технологического присоединения    жилой дом Заявителя (Ткаченко С.В.) по адресу: г.Торез, ул.Нечуй Левицкого,16</t>
  </si>
  <si>
    <t>Строительство ВЛ 0,4кВ от ВЛ 0,4кВ ТП-37 Алексеево-Орловка оп.№30, для технологического присоединения жилого дома Заявителя (Соболев О.В..) по адресу: г.Шахтерск, ул.Говорова,23</t>
  </si>
  <si>
    <t>Строительство ВЛ 0,4кВ от КВЛ 0,4кВ ТП-130 Гаражи оп. №6, для технологического присоединения    гараж №216 Заявителя (Мандрыка В.В.) по адресу: г.Торез, м-н №1 в районе столовой Березка</t>
  </si>
  <si>
    <t>Строительство ВЛ 0,4кВ от КВЛ 0,4кВ ТП-130 Гаражи оп. №6, для технологического присоединения    гараж №289 Заявителя (Каврус А.Л.) по адресу: г.Торез, м-н №1 в районе столовой Березка</t>
  </si>
  <si>
    <t>Строительство ВЛ 0,4кВ от ВЛ 0,4кВ ТП-27 ул.Маяковского оп.№5, для технологического присоединения нежилое помещение Заявителя (ИП Токарский Н.И.) по адресу: г.Шахтерск, ул.Гагарина, 1а</t>
  </si>
  <si>
    <t xml:space="preserve">Строительство ВЛ 0,4кВ от КВЛ 0,4кВ КТП-162(р) ул.Молодецкая оп.№44, для технологического присоединения жилого дома Заявителя (Коваленко Н.В.) по адресу: Шахтерский р-н, п.Молодецкое, ул.Молодецкая,40, </t>
  </si>
  <si>
    <t>Строительство ВЛ 0,4кВ от ВЛ 0,4кВ КТП-104 ул.Ленина оп.№17, для технологического присоединения жилого дома Заявителя (ОвчаренкотЕ.А.) по адресу: Амвросиевский р-н, с.Многополье, ул.Первомайская,22</t>
  </si>
  <si>
    <t>Строительство ВЛ 0,4кВ от ВЛ 0,4кВ ТП-228 ул.Ломоносова  оп.№3, для технологического присоединения жилого дома Заявителя (Литвинов С.В..) по адресу: г.Снежное, ул.Ленина,48</t>
  </si>
  <si>
    <t>Строительство ВЛ 0,4кВ от ВЛ 0,4кВ ТП-150 ул.Тельмана оп.№22, для технологического присоединения жилого дома Заявителя (Никитенко А.М.) по адресу: Амвросиевский р-н, с.Благодатное, ул.Тельмана,53</t>
  </si>
  <si>
    <t>Строительство ВЛ 0,4кВ от ВЛ 0,4кВ КТП-15 ул.8-Марта оп.№37, для технологического присоединения жилого дома Заявителя (Бобрышев А.И.) по адресу: г.Снежное, ул.8-Марта,56</t>
  </si>
  <si>
    <t>Строительство ВЛ 0,4кВ от ВЛ 0,4кВ КТП-536(р) ул.Торезская оп.№27, для технологического присоединения жилого дома Заявителя (Полобок Т.Н.) по адресу: г.Шахтерск, с.Великая Шишовка,мул.Торезская,4</t>
  </si>
  <si>
    <t>Строительство ВЛ 0,4кВ от ВЛ 0,4кВ ЗТП-685(р) ипер.Молодецкий  оп.№29, для технологического присоединения земельный участок Заявителя (Гончар Е.П.) по адресу: г.Шахтерск, ул.Пушкина,3</t>
  </si>
  <si>
    <t>Строительство ВЛ 0,4кВ от ВЛ 0,4кВ ЗТП-20 иул. Зои Космодемьянской  оп.№2, для технологического присоединения жилой дом Заявителя (Андросова Р.В.) по адресу: г.Шахтерск, ул.ои Космодемьянской 2/1</t>
  </si>
  <si>
    <t>Строительство ВЛ 0,4кВ от ВЛ 0,4кВ КТП-17 ул. Гастелло  оп.№59, для технологического присоединения жилой дом Заявителя (Финаева Ю.В.) по адресу: г.Шахтерск, ул.Гастелло,58</t>
  </si>
  <si>
    <t>Строительство ВЛ 0,4кВ от КВЛ 0,4кВ ЗТП-20 ул. Ленина оп.7, для технологического присоединения магазин промтоваров Заявителя (ФЛ Кожевникова Н.Д.) по адресу: г.Шахтерск, ул.Ленина,65 пом.51</t>
  </si>
  <si>
    <t>Строительство ВЛ 0,4кВ от РУ 0,4кВ ТП-201, для технологического присоединения здание гаража3-1 Заявителя (ИП Дадыка И.В.) по адресу: г.Снежное, ул.Заводская, 9а</t>
  </si>
  <si>
    <t>Строительство ВЛ 0,4кВ от ВЛ 0,4кВ ТП-70 Горького оп. №340, для технологического присоединения земельный участок для строительства магазина Заявителя (ИП Будчанов В.В.) по адресу: г.Снежное, ул.Советская,100</t>
  </si>
  <si>
    <t>Строительство ВЛ 0,4кВ от ВЛ 0,4кВ ТП-32г ул.Литвинова оп.№66, для технологического присоединения гараж Заявителя (Павленко Г.Н.) по адресу: Амвросиевка, ул.О.Кошевого, 36а</t>
  </si>
  <si>
    <t>Строительство ВЛ 0,4кВ от ВЛ 0,4кВ ТП-69г  Теремки оп.№68, для технологического присоединения земельный участок Заявителя (Живова О.В.) по адресу: Амвросиевка,ул.Полевая,20</t>
  </si>
  <si>
    <t>Строительство ВЛ 0,4кВ от ВЛ 0,4кВ ТП-4п  ул.Полевая оп.№27, для технологического присоединения гараж Заявителя (РожкотЕ.А.) по адресу: Амвросиевский р-н, пгт.Новоамвросиевское,иул.Полевая,19</t>
  </si>
  <si>
    <t>Строительство ВЛ 0,4кВ от ВЛ 0,4кВ ТП-32г ул.Литвинова оп.№26, для технологического присоединения гараж 23В Заявителя (Лебедев В.А.) по адресу: Амвросиевка, ул.О.Кошевого, 23в</t>
  </si>
  <si>
    <t>Строительство ВЛ 0,4кВ от ВЛ 0,4кВ ТП-400 ул.Свободы оп.№17, для технологического присоединения жилого дома Заявителя (Песчанский В.П..) по адресу: г.Иловайск, ул.Свободы,98</t>
  </si>
  <si>
    <t>Строительство ВЛ 0,4кВ от ВЛИ 0,4кВ ТП-59 ул.Вышинского оп.№3, для технологического присоединения земельный участок Заявителя (Герасименко Г.А..) по адресу: г.Харцызск, ул.Вышинского</t>
  </si>
  <si>
    <t>Строительство ВЛ 0,4кВ от ВЛ 0,4кВ ТП-3 ул.Олесская оп.№36, для технологического присоединения торговые павильоны Заявителя (ИП Нехаев В.А.) по адресу: Амвросиевский р-н, с.Лисичье, ул.Московская б/н</t>
  </si>
  <si>
    <t>Строительство ввода ВЛИ-0,4 кВ от существующей оп. №6  ВЛ-0,4 кВ ТП 1 -Ульянова ФЛ Абдюков</t>
  </si>
  <si>
    <t>Строительство ввода ВЛИ-0,4 кВ от существующей оп. №107  ВЛ-0,4 кВ ТП 607 - Центральная ИП Бессараб</t>
  </si>
  <si>
    <t>Строительство ввода ВЛИ-0,4 кВ от РУ-0,4 кВ ТП 79 ИП Зименков</t>
  </si>
  <si>
    <t>Строительство ввода ВЛИ-0,23 кВ от существующей оп. №36/9 КВЛ-0,4 кВ ТП 177 - Пожарная  ФЛ Иванченко</t>
  </si>
  <si>
    <t>Строительство ввода ВЛИ-0,23 кВ от существующей оп. №16  ВЛ-0,4 кВ ТП 62 - Кутузова ФЛ Косинский</t>
  </si>
  <si>
    <t>Строительство ввода ВЛИ-0,4 кВ от существующей оп. №5 К ВЛ-0,4 кВ ТП 46 - Манагарова  ООО "МИРАНДА МЕДИА"</t>
  </si>
  <si>
    <t>Строительство ввода ВЛИ-0,4 кВ от существующей оп. №28 К ВЛ-0,4 кВ РТП 101 - Комсомольская  ООО "МИРАНДА МЕДИА"</t>
  </si>
  <si>
    <t>Строительство ввода ВЛИ-0,4 кВ от существующей оп. №15  ВЛ-0,4 кВ ТП 1108 - Школьная  ООО "МИРАНДА МЕДИА"</t>
  </si>
  <si>
    <t>Строительство ввода ВЛИ-0,4 кВ от существующей оп. №36 КВЛ-0,4 кВ ТП 26 - Тиунова  ООО "МИРАНДА МЕДИА"</t>
  </si>
  <si>
    <t>Строительство ввода ВЛИ-0,4 кВ от существующей оп. №21 ВЛИ-0,4 кВ ТП 805 - Коршикова  ООО "МИРАНДА МЕДИА"</t>
  </si>
  <si>
    <t>Строительство ввода ВЛИ-0,4 кВ от существующей оп. №17/34 КВЛ-0,4 кВ РП 3  ООО "МИРАНДА МЕДИА"</t>
  </si>
  <si>
    <t>Строительстволинии ВЛИ-0,4 кВ от РУ-0,4 кВ ТП 515  ООО "МИРАНДА МЕДИА"</t>
  </si>
  <si>
    <t>Строительство ввода ВЛИ-0,4 кВ от существующей оп. №46 КВЛ-0,4 кВ ТП 621 - Бакинская ООО "МИРАНДА МЕДИА"</t>
  </si>
  <si>
    <t>Строительство ввода ВЛИ-0,4 кВ от существующей оп. №146 ВЛ-0,4 кВ КТП 84  ООО "МИРАНДА МЕДИА"</t>
  </si>
  <si>
    <t>Строительство ввода ВЛИ-0,4 кВ от существующей оп. №2 ВЛ-0,4 кВ ТП 816 - Белецкого ООО "МИРАНДА МЕДИА"</t>
  </si>
  <si>
    <t>Строительство ввода ВЛИ-0,4 кВ от существующей оп. №5 ВЛ-0,4 кВ КТП 303 - Дунаевского ООО "МИРАНДА МЕДИА"</t>
  </si>
  <si>
    <t>Строительстволинии ВЛИ-0,4 кВ от РУ-0,4 кВ ТП 506  ООО "МИРАНДА МЕДИА"</t>
  </si>
  <si>
    <t>Строительство ввода ВЛИ-0,4 кВ от существующей оп. №65 ВЛ-0,4 кВ ТП 297  ООО "МИРАНДА МЕДИА"</t>
  </si>
  <si>
    <t>Строительстволинии ВЛИ-0,4 кВ от РУ-0,4 кВ ТП 8  ООО "МИРАНДА МЕДИА"</t>
  </si>
  <si>
    <t>Строительство ввода ВЛИ-0,4 кВ от существующей оп. №9 КВЛ-0,4 кВ ТП 43  ООО "МИРАНДА МЕДИА"</t>
  </si>
  <si>
    <t>Строительство ввода ВЛИ-0,4 кВ от существующей оп. №29 КВЛ-0,4 кВ ТП 252 - Чапаева  ООО "МИРАНДА МЕДИА"</t>
  </si>
  <si>
    <t>Строительство ввода ВЛИ-0,4 кВ от существующей оп. №4 ВЛИ-0,4 кВ ТП 3 - Блюхера  ООО "МИРАНДА МЕДИА"</t>
  </si>
  <si>
    <t>Строительстволинии ВЛИ-0,4 кВ от РУ-0,4 кВ КТП 608  ООО "МИРАНДА МЕДИА"</t>
  </si>
  <si>
    <t>Строительство ввода ВЛИ-0,4 кВ от существующей оп. №89 ВЛ-0,4 кВ ТП 406 - Фруктовая  ООО "МИРАНДА МЕДИА"</t>
  </si>
  <si>
    <t>Строительство ввода ВЛИ-0,4 кВ от существующей оп. №74 КВЛ-0,4 кВ ТП 70 - Московская  ООО "МИРАНДА МЕДИА"</t>
  </si>
  <si>
    <t>Строительстволинии ВЛИ-0,4 кВ от РУ-0,4 кВ ТП 180  ООО "МИРАНДА МЕДИА"</t>
  </si>
  <si>
    <t>Строительстволинии ВЛИ-0,4 кВ от РУ-0,4 кВ ТП 139  ООО "МИРАНДА МЕДИА"</t>
  </si>
  <si>
    <t>Строительство ввода ВЛИ-0,4 кВ от существующей оп. №2 КВЛ-0,4 кВ ТП 53 - Рудакова  ООО "МИРАНДА МЕДИА"</t>
  </si>
  <si>
    <t>Строительство ввода ВЛИ-0,4 кВ от существующей оп. №6 ВЛИ-0,4 кВ ТП 191 -Ленинаа  ООО "МИРАНДА МЕДИА"</t>
  </si>
  <si>
    <t>Строительстволинии ВЛИ-0,4 кВ от РУ-0,4 кВ ТП 170  ООО "МИРАНДА МЕДИА"</t>
  </si>
  <si>
    <t>Строительство ввода ВЛИ-0,4 кВ от существующей оп. №58 ВЛ-0,4 кВ ТП 138 -Синчугова  ООО "МИРАНДА МЕДИА"</t>
  </si>
  <si>
    <t>Строительство ввода ВЛИ-0,4 кВ от существующей оп. №25 ВЛ-0,4 кВ ТП 611 -Горнякова  ООО "МИРАНДА МЕДИА"</t>
  </si>
  <si>
    <t>Строительство ввода ВЛИ-0,23 кВ от существующей оп. №9 КВЛ-0,4 кВ ТП 65 -Герцена  ФЛ Новиков</t>
  </si>
  <si>
    <t>Строительство ввода ВЛИ-0,4 кВ от существующей оп. №2 ВЛИ-0,4 кВ ТП 12 -Кронштадская  ФЛ Ханина</t>
  </si>
  <si>
    <t>Строительство ввода ВЛИ-0,4 кВ от существующей оп. №2 ВЛ-0,4 кВ ТП 180 -Курченко  ИП Житник</t>
  </si>
  <si>
    <t>Строительство ввода ВЛИ-0,4 кВ от существующей оп. №23 ВЛ-0,4 кВ ТП 204 -Корнейчука  ФЛ Морозова</t>
  </si>
  <si>
    <t>Строительство линии ВЛИ-0,4 кВ от РУ-0,4 кВ ТП 529  ИП Куркина</t>
  </si>
  <si>
    <t>Строительство ввода ВЛИ-0,23 кВ от вводных изоляторов ж/д №118 по ул. Щербакова КВЛ-0,23 кВ ТП 27  ИП Громова</t>
  </si>
  <si>
    <t>Строительство ввода ВЛИ-0,23 кВ от существующей оп. №26 КВЛ-0,4 кВ ТП 1123 -Андреева  ФЛ Каменев</t>
  </si>
  <si>
    <t>Строительство ввода ВЛИ-0,23 кВ от существующей оп. №42/10 КВЛ-0,4 кВ ТП 177 -Пожарная  ФЛ Ревский</t>
  </si>
  <si>
    <t>Строительство ввода ВЛИ-0,4 кВ от существующей оп. №9 ВЛ-0,4 кВ ТП 11 -Победы ИП Эльвих</t>
  </si>
  <si>
    <t>Строительство ввода ВЛИ-0,4 кВ от РУ-0,4 кВ КТП 104 ДЖКХ г. Енакиево</t>
  </si>
  <si>
    <t>Строительство ввода ВЛИ-0,4 кВ от РУ-0,4 кВ ТП 704 ИП Шепель</t>
  </si>
  <si>
    <t>Строительство ввода ВЛИ-0,4 кВ от существующей оп. №89 ВЛИ-0,4 кВ МТП 273 -Кондратенко  ФЛ Денисенко</t>
  </si>
  <si>
    <t>Строительство ввода ВЛИ-0,4 кВ от существующей оп. №25 КВЛ-0,4 кВ ТП 503 -Артилеристов  ФЛ Красноштанова</t>
  </si>
  <si>
    <t>Строительство ввода ВЛИ-0,4 кВ от РУ-0,4 кВ ТП 120 ООО "МИРАНДА МЕДИА"</t>
  </si>
  <si>
    <t>Строительство ввода ВЛИ-0,4 кВ от РУ-0,4 кВ ТП 226 ООО "МИРАНДА МЕДИА"</t>
  </si>
  <si>
    <t>Строительство ввода ВЛИ-0,4 кВ от РУ-0,4 кВ ТП 86 ООО "МИРАНДА МЕДИА"</t>
  </si>
  <si>
    <t>Строительство ввода ВЛИ-0,4 кВ от РУ-0,4 кВ ТП149 ФЛ Острянина</t>
  </si>
  <si>
    <t>Строительство ввода ВЛИ-0,4 кВ от существующей оп. №7 КВЛ-0,4 кВ ТП 173 - Партизанская  ООО "МИРАНДА МЕДИА"</t>
  </si>
  <si>
    <t>Строительство ввода ВЛИ-0,4 кВ от РУ-0,4 кВ ТП 176 ООО "МИРАНДА МЕДИА"</t>
  </si>
  <si>
    <t>Строительство ввода ВЛИ-0,4 кВ от существующей оп. №55 КВЛ-0,4 кВ ТП 29 - Столетова  ООО "МИРАНДА МЕДИА"</t>
  </si>
  <si>
    <t>Строительство ввода ВЛИ-0,4 кВ от РУ-0,4 кВ РП 11 ООО "МИРАНДА МЕДИА"</t>
  </si>
  <si>
    <t>Строительство ввода ВЛИ-0,4 кВ от РУ-0,4 кВ ТП 230 ООО "МИРАНДА МЕДИА"</t>
  </si>
  <si>
    <t>Строительство ввода ВЛИ-0,4 кВ от существующей оп. №29 КВЛ-0,4 кВ ТП 50 - Можайского  ООО "МИРАНДА МЕДИА"</t>
  </si>
  <si>
    <t>Строительство ввода ВЛИ-0,4 кВ от РУ-0,4 кВ ТП 471 ООО "МИРАНДА МЕДИА"</t>
  </si>
  <si>
    <t>Строительство ввода ВЛИ-0,4 кВ от РУ-0,4 кВ ТП 227 ООО "МИРАНДА МЕДИА"</t>
  </si>
  <si>
    <t>Строительство ввода ВЛИ-0,4 кВ от существующей оп. №14 КВЛ-0,4 кВ ТП 279 - Толбухина  ООО "МИРАНДА МЕДИА"</t>
  </si>
  <si>
    <t>Строительство ввода ВЛИ-0,4 кВ от РУ-0,4 кВ ТП 188 ООО "МИРАНДА МЕДИА"</t>
  </si>
  <si>
    <t>Строительство ввода ВЛИ-0,4 кВ от существующей оп. №24 ВЛ-0,4 кВ МТП 185 - Железнодорожная  ФЛ Митрахов</t>
  </si>
  <si>
    <t>Строительство ввода ВЛИ-0,4 кВ от существующей оп. №72 ВЛ-0,4 кВ МТП 336 - Буковинская  ООО "МИРАНДА МЕДИА"</t>
  </si>
  <si>
    <t>Строительство ввода ВЛИ-0,4 кВ от РУ-0,4 кВ МТП 462 ООО "МИРАНДА МЕДИА"</t>
  </si>
  <si>
    <t>Строительство ввода ВЛИ-0,4 кВ от существующей оп. №72 ВЛ-0,4 кВ ТП 252 - Докучаева  ФЛ Извекова</t>
  </si>
  <si>
    <t>Строительство ввода ВЛИ-0,4 кВ от существующей оп. №132 ВЛ-0,4 кВ ТП 520 - Туркенича ФЛ Грабовский</t>
  </si>
  <si>
    <t>Строительство ввода ВЛИ-0,4 кВ от существующей оп. №56 ВЛ-0,4 кВ ТП 422 - Ватская ФЛ Сапожникова</t>
  </si>
  <si>
    <t>Строительство ввода ВЛИ-0,4 кВ от существующей оп. №56 ВЛ-0,4 кВ ТП 422 - Ватская ФЛ Сапожников</t>
  </si>
  <si>
    <t>Строительство ввода ВЛИ-0,4 кВ от существующей оп. №27 ВЛ-0,4 кВ МТП 238 - Малыхина ФЛ Кожевникова</t>
  </si>
  <si>
    <t>Строительство ввода ВЛИ-0,4 кВ от РУ-0,4 кВ МТП 202 и КТП 205 ДЖКХ г. Енакиево</t>
  </si>
  <si>
    <t>Строительство ввода ВЛИ-0,4 кВ от существующей оп. №44 ВЛ-0,4 кВ ТП 219 - Новикова ФЛ Абдуллаев</t>
  </si>
  <si>
    <t>Строительство ввода ВЛИ-0,4 кВ от существующей оп. №28а ВЛ-0,4 кВ ТП 281 - Мариупольская ФЛ Кравченко</t>
  </si>
  <si>
    <t>Строительство ввода ВЛИ-0,4 кВ от существующей оп. №23 КВЛ-0,4 кВ ТП 101 - Суворова ИП Подольский</t>
  </si>
  <si>
    <t>Строительство ввода ВЛИ-0,4 кВ от РУ-0,4 кВ ТП 244  ИП Подольский</t>
  </si>
  <si>
    <t>Строительство ввода ВЛИ-0,4 кВ от существующей оп. №65 КВЛ-0,4 кВ ТП 206 - Вознесенского ФЛ Кисиль</t>
  </si>
  <si>
    <t>Строительство ввода ВЛИ-0,4 кВ от существующей оп. №11 КВЛ-0,4 кВ РП 3 - Мариупольская ФЛ Манжос</t>
  </si>
  <si>
    <t>Строительство ввода ВЛИ-0,4 кВ от существующей оп. №1 КВЛ-0,4 кВ ТП 48 - Налоговая ИП Артемов</t>
  </si>
  <si>
    <t>Строительство ввода ВЛИ-0,4 кВ от существующей оп. №14 ВЛИ-0,4 кВ ТП 312 - Лихнехта ИП Кутаев</t>
  </si>
  <si>
    <t>Строительство ввода ВЛИ-0,4 кВ от существующей оп. №20-б КВЛ-0,4 кВ ТП 158 - Толбухинаа ФЛ Граждан</t>
  </si>
  <si>
    <t>Строительство ввода ВЛИ-0,4 кВ от существующей оп. №90 КВЛ-0,4 кВ ТП 29 - Менжинского Спортшкола "Юность" г. Енакиево</t>
  </si>
  <si>
    <t>Строительство ввода ВЛИ-0,4 кВ от существующей оп. №10 КВЛ-0,4 кВ ТП 118 - Универсам ИП Салтыков</t>
  </si>
  <si>
    <t>Строительство ввода ВЛИ-0,4 кВ от существующей оп. №17 КВЛ-0,4 кВ ТП 75 -Столовая ИП Денежкина</t>
  </si>
  <si>
    <t>Строительство ВЛ 0,4 кВ от ВЛ 0,4 кВ КВЛ-0,4 кВ ТП 432, ул. Шатурская Ершова В.Е.</t>
  </si>
  <si>
    <t>Строительство ВЛ 0,4 кВ от ВЛ 0,4 кВ КВЛ-0,4 кВ ТП 607 ул. Григоращенко, Анохина Н.П.</t>
  </si>
  <si>
    <t>Строительство ВЛ 0,4 кВ от ВЛ 0,4 кВ ТП 419 ул. Касаткина Ткачук Ю.М.</t>
  </si>
  <si>
    <t>Строительство ВЛ 0,4 кВ от КВЛ 0,4 кВ ТП 220 ул. Тиунова Шуляр А.В.</t>
  </si>
  <si>
    <t>Строительство ВЛ 0,4 кВ от КВЛ-0,4 кВ ТП 220 ул. ТиуноваШуляр А.В.</t>
  </si>
  <si>
    <t>Строительство ВЛ 0,4 кВ от ВЛ-0,4 кВ ТП 29 ул. Розы Люксенбург Федюшина Е.И</t>
  </si>
  <si>
    <t>Строительство ВЛ 0,4 кВ от ВЛ 0,4 кВ МТП 313 ул. Струве  Вьюненко Т.Н.</t>
  </si>
  <si>
    <t>Строительство ВЛ 0,4 кВ от ВЛ 0,4 кВ МТП 321 ул. Подвойского Мадудина К.А.</t>
  </si>
  <si>
    <t>Строительство ВЛ 0,4 кВ от ТП 250 РУ-0,4 кВ ИП Омельченко Е.В.</t>
  </si>
  <si>
    <t>Строительство ВЛ 0,4 кВ от ВЛ 0,4 кВ ТП 153 Первой Пятилетки Баев В.В.</t>
  </si>
  <si>
    <t>Строительство ВЛ 0,4 кВ от КВЛ0,4 кВ ТП 121 ул. 50 лет Октября Коваль Т.В.</t>
  </si>
  <si>
    <t>Строительство ВЛ 0,4 кВ РУ 0,4 кВ ТП 123 Мысливец С.А.</t>
  </si>
  <si>
    <t>Строительство ВЛ 0,4 кВ ВЛ-0,4 кВ ТП 170 ул. Заслонова Манекин В.А.</t>
  </si>
  <si>
    <t>Строительство ВЛ 0,4 кВ от ВЛ-0,4 кВ ТП Софийская Иванова А.Н.</t>
  </si>
  <si>
    <t>Строительство ВЛ 0,4 кВ от ВЛИ 0,4 кВ ТП 67 ул. Достоевского Лавриненко В.С.</t>
  </si>
  <si>
    <t>Строительство ВЛ 0,4 кВ от ВЛ 0,4 кВ ТП 470 прис. Тракторная Найденова Н.Н.</t>
  </si>
  <si>
    <t>Строительство ВЛ 0,4 кВ от ВЛ 0,4 кВ ТП 470 прис. Тракторная Бондаренко Ю. В.</t>
  </si>
  <si>
    <t>Строительство ВЛ 0,4 кВ от ВЛ 0,4 кВ ТП 20 прис. Профинтерна Уличкин Владимир Иванович</t>
  </si>
  <si>
    <t>Строительство ВЛ 0,4 кВ от ВЛ 0,4 кВ ТП 159 прис. ул. Козиной  Тузова Мария Анатольевна</t>
  </si>
  <si>
    <t>Строительство ВЛ 0,4 кВ от ВЛ 0,4 кВ ТП 15 прис. ул. Пархоменко Кулешова Л.И.</t>
  </si>
  <si>
    <t>Строительство ВЛ 0,4 кВ от ВЛ 0,4 кВ ТП120 прис. Милиция  ООО "ПЯТЬ ЗВЕЗД"</t>
  </si>
  <si>
    <t>Строительство ВЛ 0,4 кВ от ТП 137 Нестеренко Е.В.</t>
  </si>
  <si>
    <t>Строительство ВЛ 0,4 кВ от ВЛ 0,4 кВ ТП 201  прис. ул. Бардакова Безуглов И.А.</t>
  </si>
  <si>
    <t>Строительство ВЛ 0,4 кВ от ВЛ 0,4 кВ ТП75 прис. Тракторная Беспалов А.К.</t>
  </si>
  <si>
    <t>Строительство ВЛ 0,4 кВ от ВЛ 0,4 кВ ТП13 прис. Мальванова Бирюков В.А.</t>
  </si>
  <si>
    <t>Строительство ВЛ 0,23 кВ от ВЛ 0,4 кВ ТП 5685 - ул. Федосеева оп. №17 для технологического присоединения ФЛ Терещенко А.И. квартира 2 в жилом доме 89 по ул. Федосеева, Пролетарский р-н</t>
  </si>
  <si>
    <t>Строительство ВЛ 0,23 кВ от ВЛ 0,4кВ ТП 410 Р-13 - стадион "Металлург" оп. №18 для технологического присоединения ФЛ Тяке И.И. квартира 1 ул. Спортивная 10, Ленинский р-н</t>
  </si>
  <si>
    <t>Строительство ВЛ 0,23 кВ от ВЛ 0,4кВ ТП 5637 - ул. Гурьевская оп. №33 для технологического присоединения ФЛ Шульга Н.П. квартиры ул. Нижненовгородская 10 кв. 1, Буденновский р-н</t>
  </si>
  <si>
    <t>Строительство ВЛ 0,23 кВ от ВЛ 0,4кВ ТП 1324 - Р-4 - ул. Днепровская 2-79 оп. №76 для технологического присоединения ИП Власов торгового павильона ул. Коммунаров (южнее дома 48) Кировский р-н</t>
  </si>
  <si>
    <t>Строительство ВЛ 0,23 кВ от ВЛ 0,4кВ ТП 555 Р-19 - ул. Казановой 81-135, 104-144 оп. №21 для технологического присоединения ФЛ Афанасьева Э.А. жилого дома в т.ч. Электроплита и электроотопление ул. Казановой 89, Ленинский р-н</t>
  </si>
  <si>
    <t>Строительство ВЛ 0,23 кВ от ВЛ 0,4кВ ТП 6 бис - Р-11 - ул. Собинова 138 оп. №14а для технологического присоединения ФЛ Никифоров А.С.  квартиры, втом числе электроотопление и электропищеприготовление, Собинова 140, кв. 3, Киевский р-н</t>
  </si>
  <si>
    <t>Строительство ВЛ 0,23 кВ от ВЛ 0,4кВ ТП 1516 - Р-2 - ул. Ул. Перова оп. №33 для технологического присоединения ФЛ Мамонтова М.В. Жилого дома №64, ул. Докучаева, Буденновский район</t>
  </si>
  <si>
    <t>Строительство ВЛ 0,23 кВ от КВЛ 0,4кВ ТП 82 - Р-4 - ул. Зеленая оп. №1а для технологического присоединения ФЛ Митин С.А. гаража б. Школьный 24 Г, гараж №28, Ворошиловский р-н</t>
  </si>
  <si>
    <t>Строительство ВЛ 0,23 кВ от ВЛ 0,4кВ КТП 285 - Р-6 - ул. Шахтопроходчиков 87, 91,88,92 оп. №20 для технологического присоединения МБУ "Спортивный комплекс "Дельфин" г. Донецка" осветительных установок территории басейна "Дельфин" ул. Маршала Жукова 2, Куйбышевский р-н</t>
  </si>
  <si>
    <t>Строительство ВЛ 0,23 кВ от РУ 0,4 КТП 5764 для технологического присоединения ФЛ Охременко Г.Н. жилого дома ул. Лесная 17, Ленинский р-н</t>
  </si>
  <si>
    <t>Строительство ВЛ 0,23 кВ от ВЛ 0,4кВ ТП 5688 - ул. Обуховская  для технологического присоединения ФЛ Палёха Л.А. жилого дома ул. Кавалерийская 13, Пролетарский р-н</t>
  </si>
  <si>
    <t>Строительство ВЛ 0,23 кВ от ТП 209  для технологического присоединения ФЛ Кащаев С.С. гаражного бокса ул. 50 лет СССР 138, гараж №2, Ворошиловский р-н</t>
  </si>
  <si>
    <t>Строительство ВЛ 0,23 кВ от РУ 0,4 кВ ТП 410 для технологического присоединения ФБУ "Управление по гидрометеорологии и мониторингу окружающей среды" пункта наблюдения за загрязнением атмосферного воздуха ул. Спортивная (сквер стадиона "Металлург"), Ленинский р-н</t>
  </si>
  <si>
    <t>Строительство ВЛ 0,23 кВ от РУ 0,4 кВ КТП 1515 для технологического присоединения ООО "Аврора-Краснодар" вагона-бытовки, электроинструмент, парк "Энергетик" Буденновский р-н</t>
  </si>
  <si>
    <t>Строительство ВЛ 0,4 кВ от ВЛИ 0,4кВ ТП 5060 Р-5 - ул. Запотоцкого для технологического присоединения ФЛ Лыдин Д.А. жилого дома - электроплита, электроотопле ул. Львовская 81, Петровский р-н</t>
  </si>
  <si>
    <t>Строительство ВЛ 0,4 кВ от ВЛИ 0,4кВ МТП 1930 Р-3 - ул. Миргородская 44-72, 53-81 для технологического присоединения ФЛ Шульга Н.В. жилого дома по ул. Красная 70, Куйбышевский р-н</t>
  </si>
  <si>
    <t>Строительство ВЛ 0,4 кВ от ВЛИ 0,4кВ ТП 5080 Р-3 - ул. Борисовых для технологического присоединения ФЛ Петренко Л.М. жилого дома - электроплита, электроотопле ул. Корганова 46, Петровский р-н</t>
  </si>
  <si>
    <t>Строительство ВЛ 0,4 кВ от РУ 0,4 кВ РП 5728 для технологического присоединения МУП АГД "Дорожное ремонтно строительное управление" здания Буденного ДУ ул. Буденного 1, Буденновский р-н</t>
  </si>
  <si>
    <t>Строительство ВЛ 0,4 кВ от ТП 629 - Р-1 - ул. Электрическая 1-35 для технологического присоединения ФЛ Елкин Д.Д. жилого дома ул. Краснооктябрьская 43, Буденновский р-н</t>
  </si>
  <si>
    <t>Строительство ВЛ 0,4 кВ от РУ 0,4 кВ ТП 1534 для технологического присоединения МУП АГД "Зеленое строительство города донецка" парка "Энергетик" Буденновский внутригородской район</t>
  </si>
  <si>
    <t>Строительство ВЛ 0,4 кВ от ВЛ 0,4кВ КТП 1397 - Р-4 - ул. Лазурная 3-39 для технологического присоединения ФЛ Ерыш Д.Д. жилого дома ул. Лазурная 39 Б, Кировский р-н</t>
  </si>
  <si>
    <t>Строительство ВЛ 0,4 кВ от ВЛИ 0,4кВ КТП 5925 - А-7 - ул. Ломоносова, Петровского, 40 лет Октября, Депутатская для технологического присоединения ФЛ Кудрин С.А. жилого дома г. Моспино, ул. Петровского 3 Пролетарский р-н</t>
  </si>
  <si>
    <t>Строительство ВЛ 0,4 кВ от ВЛИ 0,4кВ КТП 5925 - А-7 - ул. Ломоносова, Петровского, 40 лет Октября, Депутатская для технологического присоединения ФЛ Шиманская К. С. жилого дома г. Моспино, ул. 40 лет Октября 6, Пролетарский р-н</t>
  </si>
  <si>
    <t>Строительство ВЛ 0,4 кВ от ВЛ 0,4кВ ТП 5914 - А-3 - ул. Коммунинстическая, Пионерская, 40 лет Октября для технологического присоединения ФЛ Тимофеев П.А. жилого дома г. Моспино, ул. Коммунистическая 22, Пролетарский р-н</t>
  </si>
  <si>
    <t>Строительство ВЛ 0,4 кВ от ВЛ 0,4кВ КТП 5408 - А-1 - ул. Дальняя для технологического присоединения ФЛ Степкин Д.В. жилого дома электроплита, электроотопление, ул. Виктора Исакова 35, Куйбышевский р-н</t>
  </si>
  <si>
    <t>Строительство ВЛ 0,4 кВ от ВЛ 0,4кВ КТП 5602 - Л1 для технологического присоединения ФЛ Седашов М.В. жилого дома ул. Одинцова 134, Куйбышевский р-н</t>
  </si>
  <si>
    <t>Строительство ВЛ 0,4 кВ от ВЛ 0,4кВ ТП 1215 - Р-10 - ул. Холмогорская 1,2-37 для технологического присоединения ФЛ Гнатюк В.А. жилого дома, ул, ул. Библиотечная 14, Кировский р-н</t>
  </si>
  <si>
    <t>Строительство ВЛ 0,4 кВ от КВЛ 0,4кВ КТП 5517 - Р-6 - ул. Калиновская для технологического присоединения ФЛ Демина О.Н. жилого дома ул. Калиновская 18, Калининский р-н</t>
  </si>
  <si>
    <t>Строительство ВЛ 0,4 кВ от ВЛ 0,4кВ ТП 469 - Р-4 - ул. О.Вишни, 2-16, 1-11 для технологического присоединения ФЛ Салихова К.Э. жилого дома ул. Камчатская 8, Куйбышевский р-н</t>
  </si>
  <si>
    <t>Строительство ВЛ 0,4 кВ от ВЛ 0,4 кВ ТП 1213 - ул. Заря Коммунизма, 1-2-141 для технологического присоединения ФЛ Танчева Т.Н. жилого дома ул. Заря Коммунизма 73, Кировский р-н</t>
  </si>
  <si>
    <t>Строительство ВЛ 0,4 кВ от ВЛ 0,4кВ ТП 1239 - ул. Заозерная 1-88 для технологического присоединения ФЛ Егорова А.В. жилого дома ул. Заозерная 62, Кировский р-н</t>
  </si>
  <si>
    <t>Строительство ВЛ 0,4 кВ от ВЛ 0,4кВ ТП 363 - Р-8 - ул. Шапошникова 29-43 для технологического присоединения ФЛ Гончарова В.Н. жилого дома ул. Лысенко 65, Куйбышевский р-н</t>
  </si>
  <si>
    <t>Строительство ВЛ 0,4 кВ от РУ 0,4кВ КТП 1635 для технологического присоединения ФЛ Коншина В.В. жилого дома ул. Прохоренко участок 58, г. Макеевка, Горняцкий р-н</t>
  </si>
  <si>
    <t>Строительство ВЛ 0,4 кВ от ВЛ 0,4кВ КТП 6036 - ул. Ромодановская для технологического присоединения Филиал "Донецкое ПУВКХ" ГУП ДНР "ВОДА ДОНБАССА" устройства для восстановительных работ КНС-1 ул. Ромодановская 52 А, Петровский р-н</t>
  </si>
  <si>
    <t>Строительство ВЛ 0,23 кВ от ВЛ 0,4кВ №1 ТП 399 для технологического присоединения ФЛ Папуш С.А. жилого дома ул. Дегтярева 31, Калининский р-н</t>
  </si>
  <si>
    <t>Строительство ВЛ 0,4 кВ от  ВЛ 0,4кВ ТП1513-ул. Кутаисская 9а для технологического присоединения ФЛ Переверзев А.Ю. жилого дома по ул. Кутаисская 9а, Буденновский р-н</t>
  </si>
  <si>
    <t>Строительство ВЛ 0,4 кВ от  ВЛ 0,4кВ ТП 184 для технологического присоединения ИП Коростелев А.А. нежилого помещения пр. Дзержинского 64, Калининский р-н</t>
  </si>
  <si>
    <t>Строительство ВЛ 0,4 кВ от ВЛ 0,4кВ ТП36 Р10 ул. Меркулова 16-30, 12,31 для технологического присоединения ФЛ Анненкова А.Е. жилого дома по ул. Фурманова 4, Калининский р-н</t>
  </si>
  <si>
    <t>Строительство ВЛ 0,4 кВ от ВЛ 0,4кВ КТП1635 ул. Прохоренко Линия №1 для технологического присоединения ФЛ Соловьева И.В. жилого дома ул. Прохоренко 62, Горняцкий р-н Макеевка</t>
  </si>
  <si>
    <t>Строительство ВЛ 0,4 кВ от ВЛ 0,4кВ ТП5638 ул. Георгия Димитрова для технологического присоединения ФЛ Внуков Д.В. жилого дома ул. Георгия Димитрова участок 13, Буденновский р-н</t>
  </si>
  <si>
    <t>Строительство ВЛ 0,4 кВ от КВЛ 0,4кВ ТП66 - Р4-ул.Калашникова,3-15,4-6 для технологического присоединения ООО "ЮСТОС ГРУПП" (врем.) щита временного электроснабжения ул. Калашникова 13, Калининский р-н</t>
  </si>
  <si>
    <t>Строительство ВЛ 0,4 кВ от ВЛ 0,4кВ ТП6002-ул. Магнитная для технологического присоединения ФЛ Бобков С.В. жилого дома ул. Магнитная 5А, Петровский р-н</t>
  </si>
  <si>
    <t>Строительство ВЛ 0,4 кВ от ВЛИ 0,4кВ КТП 6030-А3-ул. Свободная (четная) для технологического присоединения ФЛ Тычинский С.А. жилого дома ул. Свободная 16А, Петровский р-н</t>
  </si>
  <si>
    <t>Строительство ВЛ 0,4 кВ от ВЛ 0,4кВ ТП 5626 для технологического присоединения ФЛ Тимченко А.Г. квартиры ул. Липецкая 27 кв. 2, Пролетарский р-н</t>
  </si>
  <si>
    <t>Строительство ВЛ 0,4 кВ от ВЛ 0,4кВ КТП 214-Р3-ул. Артековская, 1-23,2-32 для технологического присоединения ФЛ Ларионова Е.А. жилого дома ул. Артековская 32, Киевский р-н</t>
  </si>
  <si>
    <t>Строительство ВЛ 0,4 кВ от ВЛ 0,4кВ КТП5448 для технологического присоединения ФЛ Маслиева С.А. жилого дома электроплита электроотопление ул. Пирогова 23 Куйбышевский р-н</t>
  </si>
  <si>
    <t>Строительство ВЛ 0,4 кВ от ВЛИ 0,4кВ ТП5440-линия 1  для технологического присоединения ИП Любичев Н.А. магазина ул. Сомова возле дома 39, Куйбышевский р-н</t>
  </si>
  <si>
    <t>Строительство ВЛ 0,4 кВ от ВЛ 0,4кВ ТП 1427  для технологического присоединения ИП Мамедов Гачай Рафи оглы комплекса торговых павильонов ул. Бирюзова, Кировский р-н</t>
  </si>
  <si>
    <t>Строительство ВЛ 0,4 кВ от ВЛИ 0,4кВ ТП 5418-Р5-ул. Степаненко, 8-11 для технологического присоединения ООО "Камелот" нежилого помещения ул. Степаненко 3А, Куйбышевский р-н</t>
  </si>
  <si>
    <t>Строительство ВЛ 0,23 кВ от ВЛ 0,4кВ ТП 400-Р4-ул. Азовская 31-53, 34-68 для технологического присоединения ФЛ Бугасова И.В. жилого дома ул. Азовская 45, Ленинский р-н</t>
  </si>
  <si>
    <t>Строительство ВЛ 0,4 кВ от ВЛ 0,4кВ РП 5714 - ул. Боклевского для технологического присоединения ФЛ Морозов И.С. часть жилого дома - квартира ул. Боклевского 5/2, Пролетарский р-н</t>
  </si>
  <si>
    <t>Строительство ВЛ 0,4 кВ от ВЛ 0,4кВ ТП 5405-ул. Нижнеангарская для технологического присоединения ФЛ Исаков Д.В. жилого дома ул. Юнокоммунарская 57, Куйбышевский р-н</t>
  </si>
  <si>
    <t>Строительство ВЛ 0,4 кВ от ВЛ 0,4кВ ТП 551-Р8-ул. Пухова 99-107А для технологического присоединения ФЛ Цыганок В.Б. жилого дома-электроплита, электроотопление ул. Пухова 85, Ленинский р-н</t>
  </si>
  <si>
    <t>Строительство ВЛ 0,23 кВ от ВЛ 0,4кВ КТП 1839 Р4-ул. Уржумская 1-53, 2-42 для технологического присоединения ФЛ Акопова И.В. жилого дома в том числе электроплита и электроотопление ул. Плановая 2, Куйбышевский р-н</t>
  </si>
  <si>
    <t>Строительство ВЛ 0,4 кВ от ВЛ 0,4кВ ТП1826-Р7 ул. Шапошникова 1-27 для технологического присоединения ИП Гасанов Самир Телман оглы нежилого помещения  ул. Бакинских комиссаров 21, Куйбышевский р-н</t>
  </si>
  <si>
    <t>Строительство ВЛ 0,4 кВ от ВЛ 0,4кВ ТП1353 Р-4-ул. Краснопресненская, 3-13,4-10 для технологического присоединения ФЛ Грыб К.А. квартиры,  ул. Мирная 11 кв.3, Кировский р-н</t>
  </si>
  <si>
    <t>Строительство  ВЛ-0,4кВ от опоры № 46 КВЛ-0,4кВ ТП-70 пос. Мария  для технологического присоединения Заявителя</t>
  </si>
  <si>
    <t>Строительство  ВЛ-0,4кВ от опоры № 19 КВЛ-0,4кВ ТП-11 16 линия для технологического присоединения Заявителя</t>
  </si>
  <si>
    <t>Строительство  ВЛ-0,4кВ от опоры № 3 КВЛ-0,4кВ ТП-240 Поселок для технологического присоединения Заявителя</t>
  </si>
  <si>
    <t>Строительство  ВЛ-0,23кВ от опоры № 26 ВЛ-0,4кВ КТП-745 Правая сторона для технологического присоединения Заявителя</t>
  </si>
  <si>
    <t>Строительство  ВЛ-0,4кВ от РУ-0,4кВ ТП-442 прис. Р-4 для технологического присоединения Заявителя</t>
  </si>
  <si>
    <t>Строительство  ВЛ-0,4кВ от РУ-0,4кВ ТП-442 прис. Р-1 для технологического присоединения Заявителя</t>
  </si>
  <si>
    <t>Строительство  ВЛ-0,4кВ от опоры № 24 КВЛ-0,4кВ ТП-730 ул. Славянская для технологического присоединения Заявителя</t>
  </si>
  <si>
    <t>Строительство  ВЛ-0,23кВ от опоры № 7 ВЛ-0,4кВ РП-16  Автовокзал для технологического присоединения Заявителя</t>
  </si>
  <si>
    <t>Строительство  ВЛ-0,4кВ от опоры № 9 КВЛ-0,4кВ ТП-438  пос . София для технологического присоединения Заявителя</t>
  </si>
  <si>
    <t>Строительство  ВЛ-0,4кВ от опоры № 12 КВЛ-0,4кВ ТП-5  ул. Пожарная для технологического присоединения Заявителя</t>
  </si>
  <si>
    <t>Строительство  ВЛ-0,4кВ от опоры № 9/3035 КВЛ-0,4кВ ТП-202  квартал 10 для технологического присоединения Заявителя</t>
  </si>
  <si>
    <t>Строительство  ВЛ-0,4кВ от опоры №16 ВЛИ-0,4кВ КТП-284  ул. Ясиноватская-3 для технологического присоединения Заявителя</t>
  </si>
  <si>
    <t>Строительство  ВЛ-0,4кВ от опоры №7 ВЛИ-0,4кВ ТП-3025 ул. Полтавская для технологического присоединения Заявителя</t>
  </si>
  <si>
    <t>Строительство  ВЛ-0,4кВ от опоры №21 КВЛ-0,4кВ КТП-3014 ул.Коцюбинского для технологического присоединения Заявителя</t>
  </si>
  <si>
    <t>Строительство  ВЛ-0,4кВ от опоры №3 КВЛ-0,4кВ КТП-3060 ул.Щорса для технологического присоединения Заявителя</t>
  </si>
  <si>
    <t>Строительство  ВЛ-0,23кВ от опоры №9 ВЛИ-0,4кВ ТП-406-пер. Автобусный для технологического присоединения Заявителя</t>
  </si>
  <si>
    <t>Строительство  ВЛ-0,4кВ от опоры №34 КВЛ-0,4кВ КТП-209 ул.Франко для технологического присоединения Заявителя</t>
  </si>
  <si>
    <t>Строительство  ВЛ-0,23кВ от опоры №58 КВЛ-0,4кВ ТП-84-ул. Котовского для технологического присоединения Заявителя</t>
  </si>
  <si>
    <t>Строительство  ВЛ-0,23кВ от опоры №40 ВЛ-0,4кВ ТП-408-ул. Акопяна  для технологического присоединения Заявителя</t>
  </si>
  <si>
    <t>Строительство  ВЛ-0,4кВ от опоры №5 КВЛ-0,4кВ ТП-9 магазин  для технологического присоединения Заявителя</t>
  </si>
  <si>
    <t>Строительство  ВЛ-0,4кВ от опоры №7 КВЛ-0,4кВ ТП-455 ул. Академическая  для технологического присоединения Заявителя</t>
  </si>
  <si>
    <t>Строительство  ВЛ-0,4кВ от опоры №26 ВЛИ-0,4кВ КТП-3051 ул. Кирова  для технологического присоединения Заявителя</t>
  </si>
  <si>
    <t>Строительство  ВЛ-0,4кВ от опоры №188 ВЛИ-0,4кВ ТП-558 ул. Ростовская  для технологического присоединения Заявителя</t>
  </si>
  <si>
    <t>Строительство  ВЛ-0,23кВ от опоры №22 КВЛ-0,4кВ ТП-408-ул. Акопяна для технологического присоединения Заявителя</t>
  </si>
  <si>
    <t>Строительство  ВЛ-0,4кВ от опоры №76 КВЛ-0,4кВ ТП-743 ул. Межевая для технологического присоединения Заявителя</t>
  </si>
  <si>
    <t>Строительство  ВЛ-0,4кВ от опоры №121 КВЛ-0,4кВ МТП-761 ул. Айвазовского для технологического присоединения Заявителя</t>
  </si>
  <si>
    <t>Строительство  ВЛ-0,4кВ от опоры №34а ВЛ-0,4кВ ТП-734 ул. Шахтера для технологического присоединения Заявителя</t>
  </si>
  <si>
    <t>Строительство  ВЛ-0,23кВ от опоры №3 КВЛ-0,4кВ ТП-216 - Северный для технологического присоединения Заявителя</t>
  </si>
  <si>
    <t>Строительство  ВЛ-0,23кВ от опоры №38 КВЛ-0,4кВ ТП-406 - ул. Лебедева для технологического присоединения Заявителя</t>
  </si>
  <si>
    <t>Строительство  ВЛ-0,4кВ от опоры №52 КВЛ-0,4кВ ТП-570 ул. Мечникова для технологического присоединения Заявителя</t>
  </si>
  <si>
    <t>Строительство  ВЛ-0,23кВ от опоры №27 ВЛИ-0,4кВ КТП-939 - ул. Смольная, ул. Алексеева  для технологического присоединения Заявителя</t>
  </si>
  <si>
    <t>Строительство  ВЛ-0,23кВ от опоры №25 КВЛ-0,4кВ ТП-290 - ул. Коминтерна  для технологического присоединения Заявителя</t>
  </si>
  <si>
    <t>Строительство  ВЛ-0,4кВ от опоры №46 ВЛИ-0,4кВ ТП-403 ул. Тульская для технологического присоединения Заявителя</t>
  </si>
  <si>
    <t>Строительство  ВЛ-0,4кВ от опоры №18 ВЛИ-0,4кВ ТП-844 ул. 9 января для технологического присоединения Заявителя</t>
  </si>
  <si>
    <t>Строительство  ВЛ-0,4кВ от опоры №52 ВЛИ-0,4кВ ТП-403 ул. Тульская для технологического присоединения Заявителя</t>
  </si>
  <si>
    <t>Строительство  ВЛ-0,4кВ от опоры №48 ВЛИ-0,4кВ ТП-319 Лесничество для технологического присоединения Заявителя</t>
  </si>
  <si>
    <t>Строительство  ВЛ-0,4кВ от опоры №4 КВЛ-0,4кВ ТП-716 - ул. Матросова для технологического присоединения Заявителя</t>
  </si>
  <si>
    <t>Строительство  ВЛ-0,4кВ от РУ-0,4кВ ТП-157 прис. Р-8 для технологического присоединения Заявителя</t>
  </si>
  <si>
    <t>Строительство  ВЛ-0,4кВ от опоры №2 ВЛ-0,4кВ ТП-707 - ул. Плановая для технологического присоединения Заявителя</t>
  </si>
  <si>
    <t>Строительство  ВЛ-0,4кВ от опоры №25 КВЛ-0,4кВ ТП-720 - поселок для технологического присоединения Заявителя</t>
  </si>
  <si>
    <t>Строительство  ВЛ-0,4кВ от опоры №13 ВЛИ-0,4кВ ТП-3025 - ул. Полтавская  для технологического присоединения Заявителя</t>
  </si>
  <si>
    <t>Строительство  ВЛ-0,4кВ от опоры №31 КВЛ-0,4кВ КТП-533 - ул. Братская  для технологического присоединения Заявителя</t>
  </si>
  <si>
    <t>Строительство  ВЛ-0,4кВ от опоры №9 КВЛ-0,4кВ ТП-702 - ул. Олимпийская  для технологического присоединения Заявителя</t>
  </si>
  <si>
    <t>Строительство  ВЛ-0,4кВ от опоры №44 КВЛ-0,4кВ ТП-17 - ул. Клары Цетки для технологического присоединения Заявителя</t>
  </si>
  <si>
    <t>Строительство  ВЛ-0,23кВ от опоры №10 КВЛ-0,4кВ ТП-512- Поселок  для технологического присоединения Заявителя</t>
  </si>
  <si>
    <t>Строительство  ВЛ-0,23кВ от опоры №40 КВЛ-0,4кВ ТП-290- ул. Коминтерна  для технологического присоединения Заявителя</t>
  </si>
  <si>
    <t>Строительство  ВЛ-0,23кВ от опоры №20а КВЛ-0,4кВ ТП-12- ул. Донецкая  для технологического присоединения Заявителя</t>
  </si>
  <si>
    <t>Строительство  ВЛ-0,23кВ от опоры №22 КВЛ-0,4кВ ТП-408- ул. Акопяна  для технологического присоединения Заявителя</t>
  </si>
  <si>
    <t>Строительство  ВЛ-0,4кВ от опоры №2 ВЛИ-0,4кВ КТП-284 - ул. Ясиноватская-2 для технологического присоединения Заявителя</t>
  </si>
  <si>
    <t>Строительство  ВЛ-0,23кВ от опоры №1 КВЛ-0,4кВ ТП-227- Освещение больницы  для технологического присоединения Заявителя</t>
  </si>
  <si>
    <t>Строительство  ВЛ-0,23кВ от опоры №7г ВЛ-0,4кВ РП-16 - автовокзал  для технологического присоединения Заявителя</t>
  </si>
  <si>
    <t>Строительство  ВЛ-0,4кВ от опоры №25 ВЛИ-0,4кВ КТП-568 пер. Котовского для технологического присоединения Заявителя</t>
  </si>
  <si>
    <t>Строительство  ВЛ-0,23кВ от опоры №16 КВЛ-0,4кВ МТП-761 - ул. Водопьянова  для технологического присоединения Заявителя</t>
  </si>
  <si>
    <t>Строительство  ВЛ-0,23кВ от опоры №25 КВЛ-0,4кВ КТП-3094- ул. Заводская  для технологического присоединения Заявителя</t>
  </si>
  <si>
    <t>Строительство  ВЛ-0,4кВ от опоры №14 ВЛ-0,4кВ КТП-880 Добролюбова для технологического присоединения Заявителя</t>
  </si>
  <si>
    <t>Строительство  ВЛ-0,4кВ от опоры №17  КВЛ-0,4кВ ТП-707 ул. Жуковского для технологического присоединения Заявителя</t>
  </si>
  <si>
    <t>Строительство  ВЛ-0,4кВ от опоры №23  ВЛ-0,4кВ КТП-745 Правая сторона для технологического присоединения Заявителя</t>
  </si>
  <si>
    <t>Строительство  ВЛ-0,4кВ от опоры №42  КВЛ-0,4кВ ТП-826 Шевченко для технологического присоединения Заявителя</t>
  </si>
  <si>
    <t>Строительство  ВЛ-0,4кВ от опоры №11  ВЛ-0,4кВ КТП-745 Левая сторона для технологического присоединения Заявителя</t>
  </si>
  <si>
    <t>Строительство  ВЛ-0,4кВ от опоры №48  КВЛ-0,4кВ ТП-897  Московская для технологического присоединения Заявителя</t>
  </si>
  <si>
    <t>Строительство  ВЛ-0,4кВ ТП-199 РУ-0,4кВ  прис. Р-16 для технологического присоединения Заявителя</t>
  </si>
  <si>
    <t>Строительство  ВЛ-0,4кВ ТП-446 РУ-0,4кВ  для технологического присоединения Заявителя</t>
  </si>
  <si>
    <t>Строительство  ВЛ-0,4кВ ТП+607 РУ-0,4кВ при. Р-6 для технологического присоединения Заявителя</t>
  </si>
  <si>
    <t>Строительство  ВЛ-0,4кВ от опоры №14 КВЛ-0,4кВ ТП-566 пер Книжный для технологического присоединения Заявителя</t>
  </si>
  <si>
    <t>Строительство  ВЛ-0,4кВ от опоры №30 ВЛ-0,4кВ МТП-936 ул. Карла Либкнехта для технологического присоединения Заявителя</t>
  </si>
  <si>
    <t>Строительство  ВЛ-0,23кВ от опоры №31 КВЛ-0,4кВ ТП-898 ул. Центральная для технологического присоединения Заявителя</t>
  </si>
  <si>
    <t>Строительство  ВЛ-0,4кВ от опоры №154 ВЛИ-0,4кВ КТП-568 ул. Азовская, 1 для технологического присоединения Заявителя</t>
  </si>
  <si>
    <t>Строительство  ВЛ-0,4кВ от опоры №12 ВЛИ-0,4кВ КТП-3015 ул. Садовая, д. 16-38 для технологического присоединения Заявителя</t>
  </si>
  <si>
    <t>Строительство  ВЛ-0,23кВ от опоры №86 ВЛИ-0,4кВ ТП-587 ул. Ладыгина для технологического присоединения Заявителя</t>
  </si>
  <si>
    <t>Строительство  ВЛ-0,4кВ от опоры №26 КВЛ-0,4кВ МТП-636 ул. Типанова для технологического присоединения Заявителя</t>
  </si>
  <si>
    <t>Строительство  ВЛ-0,4кВ от опоры №60 ВЛ-0,4кВ ТП-731 подъем № 2 для технологического присоединения Заявителя</t>
  </si>
  <si>
    <t>Строительство  ВЛ-0,4кВ от опоры №11 ВЛИ-0,4кВ КТП-3015 ул. Комсомольскаядля технологического присоединения Заявителя</t>
  </si>
  <si>
    <t>Строительство  ВЛ-0,4кВ от опоры №39 КВЛ-0,4кВ ТП-826 ул. Шевченко для технологического присоединения Заявителя</t>
  </si>
  <si>
    <t>Строительство  ВЛ-0,4кВ от опоры №21 КВЛ-0,4кВ ТП-11 15 линия для технологического присоединения Заявителя</t>
  </si>
  <si>
    <t>Строительство  ВЛ-0,4кВ от опоры №30 КВЛ-0,4кВ ТП-246 Старая Колония для технологического присоединения Заявителя</t>
  </si>
  <si>
    <t>Строительство  ВЛ-0,4кВ от опоры №15 ВЛИ-0,4кВ ТП-833 Химлабораторяи для технологического присоединения Заявителя</t>
  </si>
  <si>
    <t>Строительство  ВЛ-0,4кВ от опоры №14 КВЛ-0,4кВ ТП-184 пос. Бутовка Глубокая для технологического присоединения Заявителя</t>
  </si>
  <si>
    <t>Строительство  ВЛ-0,23кВ от опоры №13  ВЛ-0,4кВ РП-16 автовокзал для технологического присоединения Заявителя</t>
  </si>
  <si>
    <t>Строительство  ВЛ-0,4кВ от опоры №208 ВЛИ-0,4кВ ТП-873 Калинина для технологического присоединения Заявителя</t>
  </si>
  <si>
    <t>Строительство  ВЛ-0,4кВ от опоры №10  ВЛ-0,4кВ КТП-743 ул. Архангельскаядля технологического присоединения Заявителя</t>
  </si>
  <si>
    <t>Строительство  ВЛ-0,4кВ от опоры №26  КВЛ-0,4кВ КТП-39 ул. Никитина для технологического присоединения Заявителя</t>
  </si>
  <si>
    <t>Строительство  ВЛ-0,23кВ от опоры №8  ВЛ-0,4кВ РП-16 автовокзал для технологического присоединения Заявителя</t>
  </si>
  <si>
    <t>Строительство  ВЛ-0,23кВ от опоры №48  КВЛ-0,4кВ ТП-924 Пекарня для технологического присоединения Заявителя</t>
  </si>
  <si>
    <t>Строительство  ВЛ-0,4кВ от опоры №13  КВЛ-0,4кВ КТП-65 ул.Советская для технологического присоединения Заявителя</t>
  </si>
  <si>
    <t>Строительство  ВЛ-0,4кВ от опоры №12  ВЛ-0,4кВ ТП-743  ул. Архангельская для технологического присоединения Заявителя</t>
  </si>
  <si>
    <r>
      <t>Строительство ВЛ-0,4кВ от опоры ВЛ-0,4кВ "ул. Октябрьская" ТП-43</t>
    </r>
    <r>
      <rPr>
        <sz val="10"/>
        <color theme="1"/>
        <rFont val="Arial"/>
        <family val="2"/>
        <charset val="204"/>
      </rPr>
      <t xml:space="preserve"> для технологического присоединения магазина ИП Егоров И.И. по адресу г.Мариуполь, пр. Металлургов д. 123а (ориентировочная протяженность - 0,02км)</t>
    </r>
  </si>
  <si>
    <t>Строительство ВЛ-0,23кВ от ВЛ-0,4 ТП-281 РУ-0,4кВ для технологического присоединения земельного участка Иванов А.А. по адресу г.Мариуполь,ст "Автотранспортник", зем.уч. 47 (ориентировочная протяженность - 0,015км)</t>
  </si>
  <si>
    <t>Строительство ВЛ-0,4кВ от опоры ВЛ-0,4кВ  ТП-122  для технологического присоединения нежилое помещение ИП Миронец Ю.Р. по адресу г.Мариуполь, ул. Нововосточная,45 (ориентировочная протяженность - 0,035км)</t>
  </si>
  <si>
    <t>Строительство ВЛ-0,4кВ от опоры ВЛ-0,4кВ Л-1  ТП-166  для технологического присоединения торговый павильон ИП Симонова Т.В. по адресу пгт. Володарское, ул. Ленина,79 (ориентировочная протяженность - 0,018км)</t>
  </si>
  <si>
    <t>Строительство ВЛ-0,4кВ от РУ-0,4  ТП-97  для технологического присоединения нежилое помещение ИП Финько Э.А. по адресу г. Мариуполь, пр. Ленина,83 (ориентировочная протяженность - 0,070км)</t>
  </si>
  <si>
    <t>Строительство ВЛ-0,4кВ от опоры ВЛ-0,4кВ Л-1 ТП-23 для технологического присоединения нежилое здание ИП Харакоз Ю.П.. по адресу Донецкая обл, Володарский р-н, с. Касьяновка, ул. Чапаева, 32 (ориентировочная протяженность - 0,030км)</t>
  </si>
  <si>
    <r>
      <t xml:space="preserve">Строительство ВЛ-0,4кВ от опоры ВЛ-0,4кВ </t>
    </r>
    <r>
      <rPr>
        <b/>
        <sz val="10"/>
        <rFont val="Arial"/>
        <family val="2"/>
        <charset val="204"/>
      </rPr>
      <t>ТП-282</t>
    </r>
    <r>
      <rPr>
        <sz val="10"/>
        <rFont val="Arial"/>
        <family val="2"/>
        <charset val="204"/>
      </rPr>
      <t xml:space="preserve"> </t>
    </r>
    <r>
      <rPr>
        <sz val="10"/>
        <color theme="1"/>
        <rFont val="Arial"/>
        <family val="2"/>
        <charset val="204"/>
      </rPr>
      <t>для технологического присоединения садовый дом Катрич И.А. по адресу г. Мариуполь, СТ "Автотранспортник", ул. Краматорская, д. 44.  (ориентировочная протяженность - 0,025км)</t>
    </r>
  </si>
  <si>
    <t>Строительство ВЛ-0,4кВ от опоры ВЛ-0,4кВ  ТП-78 для технологического присоединения жилого дома Катюшин А. Б. по адресу  г. Мариуполь, ул. Дзержинского,26-А (ориентировочная протяженность - 0,035км)</t>
  </si>
  <si>
    <t>Строительство ВЛ-0,4кВ от опоры ВЛ-0,4кВ  ТП-651 для технологического присоединения жилого дома Красуцкая С.Н. по адресу  г. Мариуполь,ул. Ленская,63 (ориентировочная протяженность - 0,042км)</t>
  </si>
  <si>
    <t>Строительство ВЛ-0,4кВ от опоры ВЛ-0,4кВ Л-1  ТП-91 для технологического присоединения жилого дома Линник С.М. по адресу  с. Малоянисоль, ул. Лесная (пер. Щорса), д.6 (ориентировочная протяженность - 0,030км)</t>
  </si>
  <si>
    <t>Строительство ВЛ-0,4кВ от опоры ВЛ-0,4кВ Ф-1  ТП-286 для технологического присоединения жилого дома Логачева В.Н. по адресу  с. Б.Коса, ул. Безуха,176/6 (ориентировочная протяженность - 0,045км)</t>
  </si>
  <si>
    <t>Строительство ВЛ-0,4кВ от опоры ВЛ-0,4кВ  ТП-1044 для технологического присоединения  дома Медникова О.С. по адресу г. Мариуполь, пер. Спортивный, д. 4 (ориентировочная протяженность - 0,010км)</t>
  </si>
  <si>
    <t>Строительство ВЛ-0,4кВ от опоры ВЛ-0,4кВ  Ф-2 ТП-32 для технологического присоединения  здания ООО МЕТЭКСИМ по адресу пгт. Мангуш, ул. Ленина,д.62 (ориентировочная протяженность - 0,080км)</t>
  </si>
  <si>
    <t>Строительство ВЛ-0,4кВ от опоры ВЛ-0,4кВ Ф-1  ТП-347 для технологического присоединения жилого дома Нагаенко А.А. по адресу  с. Б.Коса, ул. Безуха,185В (ориентировочная протяженность - 0,055км)</t>
  </si>
  <si>
    <t>Строительство ВЛ-0,4кВ от опоры ВЛ-0,4кВ  ТП-1 для технологического присоединения  дома Наталапко Т.А. по адресу г. Мариуполь, ул. Греческая, 131 (ориентировочная протяженность - 0,040км)</t>
  </si>
  <si>
    <t>Строительство ВЛ-0,4кВ от опоры ВЛ-0,4кВ  ТП-476 для технологического присоединения  дома Наумов В.Г. по адресу пгт Володарское, ул. Димитрова, д. 48 (ориентировочная протяженность - 0,025км)</t>
  </si>
  <si>
    <t>Строительство ВЛ-0,4кВ от опоры ВЛ-0,4кВ  ТП-801 для технологического присоединения  дома Никишова А.П. по адресу 1/2 жилого дома, пгт. Ст. Крым, ул. Крупской, 34А (ориентировочная протяженность - 0,047км)</t>
  </si>
  <si>
    <t>Строительство ВЛ-0,4кВ от опоры ВЛ-0,4кВ Л-3 ТП-1134 для технологического присоединения  Обуховский Н.Ф. по адресу земельный участок, КСН "Маяк"  г. Мариуполь, переулок Западный,166 (ориентировочная протяженность - 0,018км)</t>
  </si>
  <si>
    <t>Строительство ВЛ-0,4кВ от опоры ВЛ-0,4кВ  ТП-69 для технологического присоединения  дома Овод Н.В. по адресу пгт. Мангуш, переулок Октябрский, дом2(ориентировочная протяженность - 0,025км)</t>
  </si>
  <si>
    <t>Строительство ВЛ-0,4кВ от опоры ВЛ-0,4кВ  ТП-861 для технологического присоединения  дома Остапенко С.Д. по адресу 1/2 жилого дома, пгт. Ст. Крым, ул. Ленина, 76б (ориентировочная протяженность - 0,010км)</t>
  </si>
  <si>
    <t>Строительство ВЛ-0,4кВ от опоры ВЛ-0,4кВ Ф-1  ТП-264 для технологического присоединения жилого дома Пахниц Е.Е по адресу  с. Б.Коса, ул. Безуха,10 (ориентировочная протяженность - 0,052км)</t>
  </si>
  <si>
    <t>Строительство ВЛ-0,4кВ от опоры ВЛ-0,4кВ Ф-3 ТП-212 для технологического присоединения жилого дома Попова В.Д. по адресу  с. Урзуф, ул. Малиновского,19 (ориентировочная протяженность - 0,025м)</t>
  </si>
  <si>
    <t>Строительство ВЛ-0,4кВ от опоры ВЛ-0,4кВ Л-3  ТП-112 для технологического присоединения жилого дома Попович Н.С по адресу  пгт. Володарское, ул. Энгельса, д. 181 (ориентировочная протяженность - 0,025км)</t>
  </si>
  <si>
    <t>Строительство ВЛ-0,4кВ от опоры ВЛ-0,4кВ  ТП-280 для технологического присоединения  общежитие Промремморстрой ООО по адресу г. Мариуполь, ул.Демократическая, 48 (ориентировочная протяженность - 0,040км)</t>
  </si>
  <si>
    <t>Строительство ВЛ-0,4кВ от опоры ВЛ-0,4кВ Ф-1  ТП-282 для технологического присоединения торговый павильон Романенко О.В. по адресу  с. Б.Коса,  ул. Безуха, 137/3(ориентировочная протяженность - 0,015км)</t>
  </si>
  <si>
    <t>Строительство ВЛ-0,4кВ от опоры ВЛ-0,4кВ Л-2 ТП-191 ПС 110 Город-6 для технологического присоединения жилого дома Кемичаджи Г.Е. по адресу г.Мариуполь, ул. Матросова 92/25 (ориентировочная протяженность - 0,02км, мощность СТ 400кВА)</t>
  </si>
  <si>
    <t>Строительство ВЛ-0,4кВ от опоры ВЛ-0,4кВ  ТП-251 ПС 110 Город-6 для технологического присоединения жилого дома Кемичаджи Д.Г. по адресу г.Мариуполь, ул. Куприна 1/203 (ориентировочная протяженность - 0,02км, мощность СТ 400кВА)</t>
  </si>
  <si>
    <t>Строительство ВЛ-0,22кВ от опоры ВЛ-0,4кВ  ТП-262 ПС 35 Б.Коса для технологического присоединения жилого дома Андреевой В.Ф. по адресу с.Б.Коса, ул. Безуха 99А (ориентировочная протяженность - 0,037км, мощность СТ 180кВА)</t>
  </si>
  <si>
    <t>Строительство ВЛ-0,4кВ от опоры ВЛ-0,4кВ  ТП-187 ПС 110 Приморская для технологического присоединения жилого дома Балашовой И.В. по адресу с.Урзуф, ул. Набережная 53-А (ориентировочная протяженность - 0,025км, мощность СТ 180кВА)</t>
  </si>
  <si>
    <t>Строительство ВЛ-0,22кВ от опоры ВЛ-0,4кВ  ТП-279 ПС 35 Б.Коса для технологического присоединения жилого дома Бузивской Т.В.. по адресу с.Б.Коса, ул. Азовская 54 (ориентировочная протяженность - 0,043км, мощность СТ 400кВА)</t>
  </si>
  <si>
    <t>Строительство ВЛ-0,4кВ от опоры ВЛ-0,4кВ  ТП-10 ПС 110 Володарская для технологического присоединения нежилого здания ИП Товарчи С.М. по адресу пгт.Володарское, ул.Калинина 266/3 (ориентировочная протяженность - 0,32км, мощность СТ 250кВА)</t>
  </si>
  <si>
    <t>Строительство ВЛ-0,22кВ от опоры ВЛ-0,4кВ  ТП-1009 ПС 110 Город-2 для технологического присоединения жилого дома Лебедь Д.И. по адресу г.Мариуполь, СТ Портовик, ул.Сиреневая 296 (ориентировочная протяженность - 0,02км, мощность СТ 400кВА)</t>
  </si>
  <si>
    <t>Строительство ВЛ-0,22кВ от опоры ВЛ-0,4кВ  ТП-103 ПС 35 Шевченко для технологического присоединения земельного участка Левина Л.В. по адресу: Першотравневый район, территория Бердянского С/С (ориентировочная протяженность - 0,2км, мощность СТ 250кВА)</t>
  </si>
  <si>
    <t>Строительство ВЛ-0,4кВ от опоры ВЛ-0,4кВ  ТП-187 ПС 110 Приморская для технологического присоединения жилого дома Любенко В.М. по адресу с.Урзуф, ул. Набережная 53 (ориентировочная протяженность - 0,025км, мощность СТ 180кВА)</t>
  </si>
  <si>
    <t>Строительство ВЛ-0,4кВ от опоры ВЛ-0,4кВ  ТП-1108 ПС 110 Город-1 для технологического присоединения жилого дома Мартыненко О.Н. по адресу г.Мариуполь, ул.Кленовая д.39 (ориентировочная протяженность - 0,02км, мощность СТ 400кВА)</t>
  </si>
  <si>
    <t>Строительство ВЛ-0,22кВ от опоры ВЛ-0,4кВ  ТП-1134 ПС 110 Город-2 для технологического присоединения земельного участка Муратова А.В. по адресу: г.Мариуполь, СТ Портовик, пер.Днепровский 315 (ориентировочная протяженность - 0,025км, мощность СТ 250кВА)</t>
  </si>
  <si>
    <t>Строительство ВЛ-0,4кВ от опоры ВЛ-0,4кВ  ТП-640 ПС 110 Город-3 для технологического присоединения нежилого помещения ИП Селицкая В.А. по адресу г.Мариуполь, ул.Варшавская д.39 (ориентировочная протяженность - 0,02км, мощность СТ 400кВА)</t>
  </si>
  <si>
    <t>Строительство ВЛ-0,4кВ от опоры ВЛ-0,4кВ  ТП-82 ПС 110 Город-2 для технологического присоединения земельного участка Сопова Н.М. по адресу г.Мариуполь, СТ Моряк, ул. Двенадцатая 98 (ориентировочная протяженность - 0,0122км, мощность СТ 400кВА)</t>
  </si>
  <si>
    <t>Строительство ВЛ-0,4кВ от опоры ВЛ-0,4кВ  ТП-632 ПС 110 Город-3 для технологического присоединения земельного участка Ягмурджи Н.Н. по адресу г.Мариуполь, перекресток ул.Козлова и ул.Варшавской (ориентировочная протяженность - 0,025км, мощность СТ 400кВА)</t>
  </si>
  <si>
    <t>Строительство ВЛ-0,4кВ от опоры ВЛ-0,4кВ  ТП-131 ПС 110 Ялта для технологического присоединения гаража Агурбаш М.С. по адресу пгт. Ялта, ул. 40 лет Победы 25 (ориентировочная протяженность - 0,150км, мощность СТ 400кВА)</t>
  </si>
  <si>
    <t>Строительство ВЛ-0,4кВ от опоры ВЛ-0,4кВ  ТП-746 ПС 110 Город-3 для технологического присоединения нежилого помещения Алибей Н.А. по адресу г.Мариуполь, ул.Машиностроительная 78 пом. 73,74 (ориентировочная протяженность - 0,042км, мощность СТ 630кВА)</t>
  </si>
  <si>
    <t>Строительство ВЛ-0,4кВ от опоры ВЛ-0,4кВ  ТП-816 ПС 35 Касьяновка для технологического присоединения жилого дома Альбермах О.А. по адресу: пгт.Сартана, ул.Челюскинцев 38 (ориентировочная протяженность - 0,015км, мощность СТ 400кВА)</t>
  </si>
  <si>
    <t>Строительство ВЛ-0,4кВ от опоры ВЛ-0,4кВ  ТП-195 ПС 35 Зеленый Яр для технологического присоединения жилого дома Бондаренко С.Н. по адресу: с.Суженка, ул.Степная д. 37А(ориентировочная протяженность - 0,025км, мощность СТ 100кВА)</t>
  </si>
  <si>
    <t>Строительство ВЛ-0,4кВ от опоры ВЛ-0,4кВ  ТП-367 ПС 35 Мелекино для технологического присоединения земельного участка Букина Д.И.. по адресу: с.Мелекино, ул.Набережная 9/5 (ориентировочная протяженность - 0,015км, мощность СТ 400кВА)</t>
  </si>
  <si>
    <t>Строительство ВЛ-0,4кВ от опоры ВЛ-0,4кВ  ТП-291 ПС 110 Тополиная для технологического присоединения жилого дома Вакулика В.В.. по адресу: с.Шевченко, ул.Верхняя д.4(ориентировочная протяженность - 0,03км, мощность СТ 100кВА)</t>
  </si>
  <si>
    <t>Строительство ВЛ-0,4кВ от опоры ВЛ-0,4кВ  ТП-18 ПС 110 Город-1 для технологического присоединения жилого дома Васильченко Т.Л. по адресу: г.Мариуполь, ул.Семенишина 32а(ориентировочная протяженность - 0,025км, мощность СТ 400кВА)</t>
  </si>
  <si>
    <t>Строительство ВЛ-0,4кВ от опоры ВЛ-0,4кВ  ТП-53 ПС 35 Старченково для технологического присоединения жилого дома Велигоненко В.И. по адресу: с.Старченково, ул.Фрунзе д.28(ориентировочная протяженность - 0,03км, мощность СТ 100кВА)</t>
  </si>
  <si>
    <t>Строительство ВЛ-0,4кВ от опоры ВЛ-0,4кВ  ТП-195 ПС 35 Зеленый Яр для технологического присоединения жилого дома Величко Е.Г. по адресу: с.Суженка, ул.Степная д.37Б (ориентировочная протяженность - 0,02км, мощность СТ 100кВА)</t>
  </si>
  <si>
    <t>Строительство ВЛ-0,22кВ от опоры ВЛ-0,4кВ  ТП-504 ПС 110 Город-4 для технологического присоединения 1/2 гаража Викторова Т.А. по адресу: г.Мариуполь, ул.Тульская 1 (ориентировочная протяженность - 0,025км, мощность СТ 250кВА)</t>
  </si>
  <si>
    <t>Строительство ВЛ-0,22кВ от опоры ВЛ-0,4кВ  ТП-279 ПС 35 Порт для технологического присоединения жилого дома Волкокова А.Г. по адресу: г.Мариуполь, ул.Партизанская д.24а (ориентировочная протяженность - 0,015км, мощность СТ 400кВА)</t>
  </si>
  <si>
    <t>Строительство ВЛ-0,22кВ от опоры ВЛ-0,4кВ  ТП-803 ПС 35 Мелекино для технологического присоединения жилого дома Вчерашней Л.Н. по адресу: с.Б.Коса, ул.Безуха, 46 (ориентировочная протяженность - 0,015км, мощность СТ 100кВА)</t>
  </si>
  <si>
    <t>Строительство ВЛ-0,4кВ от опоры ВЛ-0,4кВ  ТП-256 ПС 35 Мариупольская для технологического присоединения жилого дома Глушко Т.Н. по адресу: с.Заря, ул.Октябрьская д.9 (ориентировочная протяженность - 0,025км, мощность СТ 400кВА)</t>
  </si>
  <si>
    <t>Строительство ВЛ-0,22кВ от опоры ВЛ-0,4кВ  ТП-1134 ПС 110 Город-2 для технологического присоединения земельного участка Горовая В.В. по адресу: г. Мариуполь, ул. Клубничная, 293 (ориентировочная протяженность - 0,02км, мощность СТ 100кВА)</t>
  </si>
  <si>
    <t>Строительство ВЛ-0,4кВ от опоры ВЛ-0,4кВ  ТП-137 ПС 110 Ялта для технологического присоединения земельного участка Давтян Д.С. по адресу: пгт.Ялта, ул.Центральная 59А (ориентировочная протяженность - 0,038км, мощность СТ 250кВА)</t>
  </si>
  <si>
    <t>Строительство ЛЭП-0,4кВ от РУ-0,4кВ ТП-258 до КШУ-0,4 кВ для технологического присоединения фонтана (классический светодинамиеский) АО "Смарт Систем"по адресу г.Мариуполь, б. Шевченко 331, 333, 335, 341, 343 и ул. Грушевского, 1,3,5 (ориентировочная протяженность - 0,01 км)</t>
  </si>
  <si>
    <t>Строительство ЛЭП-0,4кВ от опоры №19 ВЛ-0,4кВ прис. Ф-1 ТП-79 ПС 35/10 Первомайская для технологического присоединения жилого дома Сопельняк А.В. по адресу МО Мангушский, пгт Мангуш, ул.  Пионерская, д.4 (ориентировочная протяженность - 0,06 км)</t>
  </si>
  <si>
    <t>Строительство ЛЭП-0,4кВ от опоры №46 ВЛ-0,4кВ Л-2 ТП-195 ПС 35/10 Зеленый Яр для технологического присоединения жилого дома Тарасенко А.Д. по адресу МО Володарский, с. Суженка, ул. Дорофеева, д.7 (ориентировочная протяженность - 0,02 км)</t>
  </si>
  <si>
    <t>Строительство ЛЭП-0,23 кВ от опоры 0.4 кВ ВЛ-0,4кВ ТП-281 РУ-0,4 кВ для технологического присоединения земельного участка Убогович Е.В. по адресу г. Мариуполь, СТ "Автотранспортник", ул. Краматорская, уч. 29 (ориентировочная протяженность - 0,02 км)</t>
  </si>
  <si>
    <t>Строительство ЛЭП-0,4кВ от опоры №9 ВЛ-0,4кВ прис. Л-1 ТП-21 ПС 35/10 Белосарайская Коса для технологического присоединения земельного участка ИП Фролова О.В. по адресу Першотравневый р-н, с. Белосарайская Коса, ул.Безуха, уч. 30х/1а (ориентировочная протяженность - 0,035 км)</t>
  </si>
  <si>
    <t>Строительство ЛЭП-0,4кВ от опоры №13 ВЛ-0,4кВ прис. Ф-1 ТП-79 ПС 110/35/10 Тополиная для технологического присоединения жилого дома Харахорин П.В. по адресу МО Володарский, с. Ключевое, ул. Гагарина, д.50 (ориентировочная протяженность - 0,015 км)</t>
  </si>
  <si>
    <t>Строительство ЛЭП-0,23 кВ от опоры №7 ВЛ-0,4кВ прис. Заозерная ТП-701 ПС 110 Город-3 для технологического присоединения жилой дом Хасхачих И.Н.. по адресу г. Мариуполь, ул. Мичурина, д.15в (ориентировочная протяженность - 0,02 км)</t>
  </si>
  <si>
    <t>Строительство ЛЭП-0,23 кВот опоры 0.4 кВ ВЛ-0,4кВ прис. Краматорская ТП-281 РУ-0,4 кВ для технологического присоединения земельного участка Чудинова М.Д.. по адресу г. Мариуполь, СНТ "Автотранспортник", ул. Краматорская, уч. 61 (ориентировочная протяженность - 0,053 км)</t>
  </si>
  <si>
    <t>Строительство ЛЭП-0,4кВ от опоры №32 ВЛ-0,4кВ Л-1 ТП-299 ПС 35/10 Зеленый Яр для технологического присоединения жилого дома Шолон О.В.. по адресу МО Володарский, с. Федоровка, ул. Центральная, д.74 (ориентировочная протяженность - 0,04 км)</t>
  </si>
  <si>
    <t>Строительство ЛЭП-0,4кВ от опоры №10 ВЛ-0,4кВ прис. Ф-1 ТП-137 ПС 110/35/10 Ялта для технологического присоединения магазина ИП Шурда М.И. по адресу МО Мангушский, пгт Ялта, ул. Центральная, 50-В (ориентировочная протяженность - 0,021 км)</t>
  </si>
  <si>
    <t>Строительство ЛЭП-0,4кВ от опоры №10 ВЛ-0,4кВ прис. Ф-3 ТП-137 ПС 110/35/10 Ялта для технологического присоединения земельный участок Шурда М.И. по адресу МО Мангушский,  пгт Ялта, ул. Чапаева, д.48 (ориентировочная протяженность - 0,022 км)</t>
  </si>
  <si>
    <t>Строительство ЛЭП-0,4кВ от опоры №92 ВЛ-0,4кВ        Л-3 ТП-11334 ПС 110 Город-3 для технологического присоединения садового дома Якунина М.М.по адресу г. Мариуполь, СТ "Маяк", ул. Солнечная, 323 (ориентировочная протяженность - 0,053 км)</t>
  </si>
  <si>
    <t>Строительство ЛЭП-0,4кВ от опоры №4 ВЛ-0,4кВ        прис. Донская ТП-500 ПС 110 Город-4 для технологического присоединения жилого дома (1/2) Ялынская Н.В.по адресу г. Мариуполь, Киевский проезд, д.11 (ориентировочная протяженность - 0,028 км)</t>
  </si>
  <si>
    <t>Строительство ЛЭП-0,23 кВ от опоры №6 ВЛ-0,4кВ ТП-803 ПС-35 кВ Мелекино
 для технологического присоединения дачный дом  (И-1) Белкин М.И. по адресу МО Мангушский,  с. Белосарайская Коса, ул. Безуха, д.46/7Б (ориентировочная протяженность - 0,015 км)</t>
  </si>
  <si>
    <t>Строительство ЛЭП-0,4кВ от опоры №6 ВЛ-0,4кВ Л-1 ТП-132 ПС 110/35/10 Тополиная для технологического присоединения жилого дома Гладун М.Б. по адресу МО Володарский, с. Тополиное, ул.Новая, д.5 (ориентировочная протяженность - 0,015 км)</t>
  </si>
  <si>
    <t>Строительство ВЛИ-0,4кВ от ТП-299 ПС-35 кВ Очистные сооружения, строительство ЛЭП-0,23 кВ от ближайшей опоры проектируемой ВЛИ-0.4 кВ от ТП-299 для технологического присоединения садового дома Ковалевой Г.В. по адресу г.Мариуполь, СТ "Вертикаль", ул. Западная, 19 (ориентировочная протяженность - 0,025 км)</t>
  </si>
  <si>
    <t>Строительство ЛЭП-0,4кВ от опоры №63 ВЛ-0,4кВ прис. Куркчи ТП-817 ПС-35 кВ Касьяновка для технологического присоединения жилого дома А-1 Ксенофонтов В.В. по адресу МО Мариуполь, пгт Сартана, ул. Октябрьская, д.27 (ориентировочная протяженность - 0,023 км)</t>
  </si>
  <si>
    <t>Строительство ВЛИ-0,4кВ от ТП-299 ПС-35 кВ Очистные сооружения, строительство ЛЭП-0,23 кВ от ближайшей опоры проектируемой ВЛИ-0.4 кВ от ТП-299 для технологического присоединения земельного участка Нечипуренко А.Ф.по адресу г.Мариуполь, СНТ "Черемушки", ул. Грушевая, 12 (ориентировочная протяженность - 0,025 км)</t>
  </si>
  <si>
    <t>Строительство ЛЭП-0,4кВ от опоры №36 ВЛ-0,4кВ Ф-4 ТП-136 ПС 35 Ялта для технологического присоединения жилого дома Осипов А.В.. по адресу МО Мангушский, пгт Ялта, ул. Октябрьская, 4Б (ориентировочная протяженность - 0,01 км)</t>
  </si>
  <si>
    <t>Строительство ВЛИ-0,4кВ от ТП-299 ПС-35 кВ Очистные сооружения, строительство ЛЭП-0,23 кВ от ближайшей опоры проектируемой ВЛИ-0.4 кВ от ТП-299 для технологического присоединения садового дома Соломатин А.Ф.по адресу г.Мариуполь, СНТ "Черемушки", ул. Грушевая, 11 (ориентировочная протяженность - 0,025 км)</t>
  </si>
  <si>
    <t>Строительство ВЛИ-0,4кВ от ТП-299 ПС-35 кВ Очистные сооружения, строительство ЛЭП-0,23 кВ от ближайшей опоры проектируемой ВЛИ-0.4 кВ от ТП-299 для технологического присоединения садового дома Станковой Г.С. по адресу г.Мариуполь, СТ "Вертикаль", ул. Западная, 11 (ориентировочная протяженность - 0,025 км)</t>
  </si>
  <si>
    <t>Строительство ЛЭП-0,4кВ от опоры №18 ВЛ-0,4кВ Октябрьская ТП-811 ПС-35 кВ Касьяновка для технологического присоединения жилого дома Хавалиц Т.В. по адресу МО Мариуполь, пгт Сартана, ул. Октябрьская, д.77а (ориентировочная протяженность - 0,020 км)</t>
  </si>
  <si>
    <t>Строительство ЛЭП-0,4кВ от опоры №38 ВЛ-0,4кВ Ф-2 ТП-381 ПС 35/10 Камышеватое для технологического присоединения жилого дома Яницкий А.Н. по адресу МО Мангушский, с. Захарьевка, ул. Энгельса, д.8 (ориентировочная протяженность - 0,027 км)</t>
  </si>
  <si>
    <t>Строительство ЛЭП-0,4кВ от опоры №5 ВЛ-0,4кВ Красноармейская ТП-815 ПС-35 кВ Касьяновка для технологического присоединения жилого домаЯрошенко Т.И. по адресу МО Мариуполь, пгт Сартана, ул. Красноармейская, д.75 (ориентировочная протяженность - 0,030 км)</t>
  </si>
  <si>
    <t>Строительство ответвления от близьстоящей опоры ВЛИ-0,4 кВ ТП-9х - Р7 гастроном для технологическго присоединения реклмной контрукции Заявителя (ООО "ВОСТОК-МЕДИА") по адресу: г. Донецк, ул. 60 летия СССР, д. 9А</t>
  </si>
  <si>
    <t>От РУ-0,4 кВ ТП83 до расчетного прибора учета электричекой энергии проложить меремычку 0,4 кВ для технологическго присоединения реклмной контрукции Заявителя (ООО "ВОСТОК-МЕДИА")  адресу: г. Донецк, пр-т Богдана Хмельницкого, д. 52</t>
  </si>
  <si>
    <t>От РУ-0,4 кВ ТП305 до расчетного прибора учета электричекой энергии проложить меремычку 0,4 кВ для технологическго присоединения реклмной контрукции Заявителя (ООО "ВОСТОК-МЕДИА") по адресу: г. Донецк, ул. Артема, на пересечении с ул. Зинина</t>
  </si>
  <si>
    <t>От РУ-0,4 кВ ТП450 до расчетного прибора учета электричекой энергии проложить меремычку 0,4 кВ для технологическго присоединения реклмной контрукции Заявителя (ООО "ВОСТОК-МЕДИА") по адресу: г. Донецк, ул. Куприна,              д. 42</t>
  </si>
  <si>
    <t>От РУ-0,4 кВ ТП481 до расчетного прибора учета электричекой энергии проложить меремычку 0,4 кВ для технологическго присоединения реклмной контрукции Заявителя (ООО "ВОСТОК-МЕДИА") по адресу: г. Донецк, ул. Куйбышева, д. 105А</t>
  </si>
  <si>
    <t>От РУ-0,4 кВ ТП452 до расчетного прибора учета электричекой энергии проложить меремычку 0,4 кВ для технологическго присоединения реклмной контрукции Заявителя (ООО "ВОСТОК-МЕДИА") по адресу: г. Донецк, ул. Стадионная, д. 3Д (на разделительной полосе)</t>
  </si>
  <si>
    <t>От РУ-0,4 кВ ТП437 до расчетного прибора учета электричекой энергии проложить меремычку 0,4 кВ для технологическго присоединения реклмной контрукции Заявителя (ООО "ВОСТОК-МЕДИА") по адресу: г. Донецк, пр. Ленинский, напротив д. 16</t>
  </si>
  <si>
    <t>От РУ-0,4 кВ ТП168 до расчетного прибора учета электричекой энергии проложить меремычку 0,4 кВ для технологическго присоединения реклмной контрукции Заявителя (ООО "ВОСТОК-МЕДИА") по адресу: г. Донецк, пр. Панфилова, напротив дома 86</t>
  </si>
  <si>
    <t>От РУ-0,4 кВ ТП448 до расчетного прибора учета электричекой энергии проложить меремычку 0,4 кВ для технологическго присоединения реклмной контрукции Заявителя (ООО "ВОСТОК-МЕДИА") по адресу: г. Донецк, ул. Куйбышева, на пересечении с Ленинским проспектом</t>
  </si>
  <si>
    <t>От РУ-0,4 кВ ТП76 до расчетного прибора учета электричекой энергии проложить меремычку 0,4 кВ для технологическго присоединения реклмной контрукции Заявителя (ООО "ВОСТОК-МЕДИА") по адресу: г. Донецк, пр-т Панфилова, на пересечении с ул. Калинина</t>
  </si>
  <si>
    <t>От РУ-0,4 кВ ТП452 до расчетного прибора учета электричекой энергии проложить меремычку 0,4 кВ для технологическго присоединения реклмной контрукции Заявителя (ООО "ВОСТОК-МЕДИА")по адресу: г. Донецк, Ленинский проспект на пересечении с ул. Стадионная (слева при движении из города)</t>
  </si>
  <si>
    <t>От РУ-0,4 кВ ТП380 до расчетного прибора учета электричекой энергии проложить меремычку 0,4 кВ для технологическго присоединения реклмной контрукции Заявителя (ООО "ВОСТОК-МЕДИА") по адресу: г. Донецк, ул. Артема, 286</t>
  </si>
  <si>
    <t>От РУ-0,4 кВ ТП399 до расчетного прибора учета электричекой энергии проложить меремычку 0,4 кВ для технологическго присоединения реклмной контрукции Заявителя (ООО "ВОСТОК-МЕДИА") по адресу: г. Донецк, ул. Токмакская, на пересечении с проспектом Ильича</t>
  </si>
  <si>
    <t>От РУ-0,4 кВ ТП1001 до расчетного прибора учета электричекой энергии проложить меремычку 0,4 кВ для технологическго присоединения реклмной контрукции Заявителя (ООО "ВОСТОК-МЕДИА") по адресу: г. Донецк, ул. Куйбышева, д. 229Б (на разделительной полосе)</t>
  </si>
  <si>
    <t>От РУ-0,4 кВ ТП508 до расчетного прибора учета электричекой энергии проложить меремычку 0,4 кВ для технологическго присоединения реклмной контрукции Заявителя (ООО "ВОСТОК-МЕДИА") по адресу: г. Донецк, пр. Ленинский, д. 63 (на разделительной полосе)</t>
  </si>
  <si>
    <t>От РУ-0,4 кВ ТП508 до расчетного прибора учета электричекой энергии проложить меремычку 0,4 кВ для технологическго присоединения реклмной контрукции Заявителя (ООО "ВОСТОК-МЕДИА") по адресу: г. Донецк, ул. Куйбышева, на пересечении с ул. Словацкая</t>
  </si>
  <si>
    <t>От РУ-0,4 кВ ТП508 до расчетного прибора учета электричекой энергии проложить меремычку 0,4 кВ для технологическго присоединения реклмной контрукции Заявителя (ООО "ВОСТОК-МЕДИА") по адресу: г. Донецк, ул. Артема напротив д. 68</t>
  </si>
  <si>
    <t>От РУ-0,4 кВ ТП508 до расчетного прибора учета электричекой энергии проложить меремычку 0,4 кВ для технологическго присоединения реклмной контрукции Заявителя (ООО "ВОСТОК-МЕДИА") по адресу: г. Донецк, пр. Ленинский, на пересечении с ул. Шутова (справа при движении из города)</t>
  </si>
  <si>
    <t>От РУ-0,4 кВ ТП508 до расчетного прибора учета электричекой энергии проложить меремычку 0,4 кВ для технологическго присоединения реклмной контрукции Заявителя (ООО "ВОСТОК-МЕДИА") по адресу: г. Донецк, пр. Ленинский, на пересечении с ул. Шутова (слева при движении из города)</t>
  </si>
  <si>
    <t>От РУ-0,4 кВ ТП508 до расчетного прибора учета электричекой энергии проложить меремычку 0,4 кВ для технологическго присоединения реклмной контрукции Заявителя (ООО "ВОСТОК-МЕДИА") по адресу: г. Донецк, пр-т Гурова, на пересечении с ул. Постышева</t>
  </si>
  <si>
    <t>От РУ-0,4 кВ ТП508 до расчетного прибора учета электричекой энергии проложить меремычку 0,4 кВ для технологическго присоединения реклмной контрукции Заявителя (ООО "ВОСТОК-МЕДИА") по адресу: г. Донецк, ул. Челюскинцев, д. 123</t>
  </si>
  <si>
    <t>От РУ-0,4 кВ ТП508 до расчетного прибора учета электричекой энергии проложить меремычку 0,4 кВ для технологическго присоединения реклмной контрукции Заявителя (ООО "ВОСТОК-МЕДИА") по адресу: г. Донецк, ул. 50-летия СССР, на пересечении с пр. Ильича</t>
  </si>
  <si>
    <t>От РУ-0,4 кВ ТП508 до расчетного прибора учета электричекой энергии проложить меремычку 0,4 кВ для технологическго присоединения реклмной контрукции Заявителя (ООО "ВОСТОК-МЕДИА") по адресу: г. Донецк, ул. 50-летия СССР, напротив д. 149</t>
  </si>
  <si>
    <t>От РУ-0,4 кВ ТП443 до расчетного прибора учета электричекой энергии проложить меремычку 0,4 кВ для технологическго присоединения реклмной контрукции Заявителя (ООО "ВОСТОК-МЕДИА") по адресу: г. Донецк, Ленинский              пр-кт., возле д. 4А</t>
  </si>
  <si>
    <t>От РУ-0,4 кВ ТП136 до расчетного прибора учета электричекой энергии проложить меремычку 0,4 кВ для технологическго присоединения реклмной контрукции Заявителя (ООО "ВОСТОК-МЕДИА") по адресу: г. Донецк, Комсомольский на пересечении с ул. Артема</t>
  </si>
  <si>
    <t>Выполнить ответвление от опоры №12 ВЛ-0,4 кВ КТП26 прис. Р-9 Любавина 12-34 до расчетного прибора учета электричекой энергии для технологическго присоединения реклмной контрукции Заявителя (ООО "ВОСТОК-МЕДИА") по адресу: г. Донецк, ул. 50 летия СССР на пересечении с пр. Мира</t>
  </si>
  <si>
    <t>От РУ-0,4 кВ ТП103 до расчетного прибора учета электричекой энергии проложить меремычку 0,4 кВ для технологическго присоединения реклмной контрукции Заявителя (ООО "ВОСТОК-МЕДИА") по адресу: г. Донецк, ул. Щорса, возле д. 7 по проспекту Гурова</t>
  </si>
  <si>
    <t>От РУ-0,4 кВ ТП406 до расчетного прибора учета электричекой энергии проложить меремычку 0,4 кВ для технологическго присоединения реклмной контрукции Заявителя (ООО "ВОСТОК-МЕДИА") по адресу: г. Донецк, ул. Ивана Ткаченко, д. 157</t>
  </si>
  <si>
    <t>От РУ-0,4 кВ ТП5498 до расчетного прибора учета электричекой энергии проложить меремычку 0,4 кВ для технологическго присоединения реклмной контрукции Заявителя (ООО "ВОСТОК-МЕДИА") по адресу: г. Донецк,                            пр-т Дзержинского, напротив д. 55</t>
  </si>
  <si>
    <t>От РУ-0,4 кВ ТП5677 до расчетного прибора учета электричекой энергии проложить меремычку 0,4 кВ для технологическго присоединения реклмной контрукции Заявителя (ООО "ВОСТОК-МЕДИА") по адресу: г. Донецк, ул. Октября, напротив д. 16А/1</t>
  </si>
  <si>
    <t>От РУ-0,4 кВ ТП157 до расчетного прибора учета электричекой энергии проложить меремычку 0,4 кВ для технологическго присоединения реклмной контрукции Заявителя (ООО "ВОСТОК-МЕДИА") по адресу: г. Донецк,                             ул. Левобережная, на пересечении с проспектом Павших Коммунаров</t>
  </si>
  <si>
    <t>От РУ-0,4 кВ ТП1585 до расчетного прибора учета электричекой энергии проложить меремычку 0,4 кВ для технологическго присоединения реклмной контрукции Заявителя (ООО "ВОСТОК-МЕДИА") по адресу: г. Донецк,                             ул. Щетинина, напротив, д. 7</t>
  </si>
  <si>
    <t>От РУ-0,4 кВ ТП5802 до расчетного прибора учета электричекой энергии проложить меремычку 0,4 кВ для технологическго присоединения реклмной контрукции Заявителя (ООО "ВОСТОК-МЕДИА") по адресу: г. Донецк, Ленинский пр-т, д. 142 (на разделительной полосе)</t>
  </si>
  <si>
    <t xml:space="preserve"> Строительство ВЛИ-0,4 кВот комутационного аппарата в РУ-0,4 кВ проектируемо ТП до объекта заявителя для технологического присоединения  электронного табло Заявитель ООО "Либрам", расположенное в Новоазовском районе, 4 км от пункта пропуска Весёло-Возесенка со стороны ДНР на федеральной трассе М-14 (Р-280)</t>
  </si>
  <si>
    <t xml:space="preserve">Строительство ЛЭП -0,4 кВ от вновьустановленного коммутационног аппарата "МФЦ" для тхнологического присоединения помещения МФЦ  по адресу: ДНР, г. Комсомольское, ул. Ленина, д. 12А </t>
  </si>
  <si>
    <t>От РУ-0,4 кВ ТП5802 до расчетного прибора учета электричекой энергии проложить меремычку 0,4 кВ для технологическго присоединения объекта на земельном участке под строительство автомобильной мойки самообслуживания на 3 поста Заявителя ИП Крамарев Е.В. по ул. Ленина в Центрально-Городском внутригородском районе городского округа Макеевка.</t>
  </si>
  <si>
    <t>Строительство ЛЭП-0,4 кВ от опоры № 7 ВЛ-0,4 кВ ЗТП-167 - ул. Центральнаядо ШУ-0,4 кВ объекта Заявителя нежилого здания Заявителя ИП Асланов Р.А.  по адресу: ДНР, м.о. Старобешевский, село Новозарьевка, переулок Молодежный, дом 4</t>
  </si>
  <si>
    <t>Строительство ЛЭП-0,4 кВ от проектируемого коммутационного аппарата в РУ-0,4 кВ ТП-301 до ЗШУЭ-0,4 кВ для технологического присоединения  магазина, кофейни Заявитель (ИП Костенко З.Д.)  , расположенных по адресу: РФ, ДНР, г. Углегорск, ул. Дружбы, д. 38 А</t>
  </si>
  <si>
    <t>2.3.1.4.2.1.</t>
  </si>
  <si>
    <t>Строительство ВЛ на железобетонных опорах  изолированным алюминиевым проводом сечением от 50 до 100 квадратных мм включительно одноцепные</t>
  </si>
  <si>
    <t>Строительство ЛЭП-0,4 кВ от РУ-0,4 кВ КТП-494 до ЩУ-0,4 кВ установленного на опоре № 12 ВЛ-0,4 кВ КТП-494 - ул. Гагарина Заявителя для технологического   участок для размещения блочно-модульного комплекса  (ГБУ ДНР "Старобешевский центр перивичной медико-санитарной помощи") по адресу: ДНР, м.о. Старобешевский, с. Марьяновка, пересечение ул. Артема, 16 а</t>
  </si>
  <si>
    <t>Строительство ЛЭП-0,4 кВ от РУ-0,4 кВ ЗТП-485 до ЩУ-0,4 кВ для технологического   участок для размещения блочно-модульного комплекса  (ГБУ ДНР "Старобешевский центр перивичной медико-санитарной помощи") по адресу: ДНР, м.о. Старобешевский, с. Кумачово, между пр. Ручко. И ул. Ленина, возле д. 8 пр. Ручко</t>
  </si>
  <si>
    <t>Строительство ЛЭП-0,4 кВ от РУ-0,4 кВ ТП-10 яч. Р-2 до ЩУ-0,4 кВ для технологического   объекта временного строительства Заявителя  ИП Дорошенко А.С.) по адресу: РФ, ДНР, г.о. Макеевка, г. Макеевка, Центрально-Городской район, ул. Театральная, дом 69</t>
  </si>
  <si>
    <t>Строительство ЛЭП-0,4 кВ РУ-0,4 кВ КТП-99 до ЗШУЭ-0,4 кВ для технологического присоединения комплекса нежилых зданий : здание масляного цеха лит. З-2, здание сторожки лит. Ж-1, здание гаража - офис лит. Е-2, здание гаража лит. Д-1, здание гаража лит. В-1, здание гаража лит. Г-1, ООО "САМАРА"  расположенных по адресу: РФ, ДНР,                                г. Донецк, ул. Заречная, 1В</t>
  </si>
  <si>
    <t>2.3.1.4.3.1.</t>
  </si>
  <si>
    <t>Строительство ВЛ на железобетонных опорах  изолированным алюминиевым проводом сечением от 100 до 200 квадратных мм включительно одноцепные</t>
  </si>
  <si>
    <t>Неизолированный провод</t>
  </si>
  <si>
    <t>2.3.2.3.1.1.</t>
  </si>
  <si>
    <t>Строительство ВЛ на железобетонных опорах неизолированным сталеалюминевый проводом сечением до 50 квадратных мм включительно одноцепные</t>
  </si>
  <si>
    <t xml:space="preserve"> 0,4 кВ и ниже</t>
  </si>
  <si>
    <t>Строительство линии ВЛ-0,4 кВ  ТП 406 - Фруктовая (монтаж доп провода) ООО "МИРАНДА МЕДИА"</t>
  </si>
  <si>
    <t>Строительство линии ВЛ-0,4 кВ  ТП 607 - Центральная (монтаж доп. Провода) ИП Бессараб</t>
  </si>
  <si>
    <t>Строительство линии ВЛ-0,4 кВ от существующей оп. №25 КВЛ-0,4 кВ ТП 503 -Артилеристов  (монтаж доп. Провда) ФЛ Красноштанова</t>
  </si>
  <si>
    <t>Строительство линии  КВЛ-0,4 кВ ТП 29 - Столетова (монтаж доп. Провода) ООО "МИРАНДА МЕДИА"</t>
  </si>
  <si>
    <t>Строительство линии9 КВЛ-0,4 кВ ТП 50 - Можайского  (монтаж доп. Провда) ООО "МИРАНДА МЕДИА"</t>
  </si>
  <si>
    <t>Строительство  ВЛ-0,4 кВ МТП 336 - Буковинская   (монтаж доп. Провода)ООО "МИРАНДА МЕДИА"</t>
  </si>
  <si>
    <t>Строительство  ВЛ-0,4 кВ ТП 252 - Докучаева (монтаж доп. Провода) ФЛ Извекова</t>
  </si>
  <si>
    <t>Строительство  ВЛ-0,4 кВ ТП 520 - Туркенича  (монтаж доп. Провода) ФЛ Грабовский</t>
  </si>
  <si>
    <t>Строительство  ВЛ-0,4 кВ ТП 422 - Ватская (монтаж доп. Провода) ФЛ Сапожников</t>
  </si>
  <si>
    <t>Строительство ВЛ-0,4 кВ МТП 238 - Малыхина (монтаж доп. Провода) ФЛ Кожевникова</t>
  </si>
  <si>
    <t>Строительство  ВЛ-0,4 кВ ТП 219 - Новикова (монтаж доп. Провода) ФЛ Абдуллаев</t>
  </si>
  <si>
    <t>Строительство ВЛ-0,4 кВ ТП 206 - Вознесенского (монтаж доп. Провода) ФЛ Кисиль</t>
  </si>
  <si>
    <t>Строительство ВЛ-0,4 кВ ТП 29 - Менжинского (монтаж доп. Провода) Спортшкола "Юность" г. Енакиево</t>
  </si>
  <si>
    <t>Строительство ВЛ 0,4 кВ КВЛ-0,4 кВ ТП 607 ул. Григоращенко, (монтаж доп. Провода) ФЛ Анохина Н.П.</t>
  </si>
  <si>
    <t>Строительство ВЛ 0,4 кВ ТП 419 ул. Касаткина (монтаж доп. Провода) Ткачук Ю.М.</t>
  </si>
  <si>
    <t>Строительство  ВЛ 0,4 кВ ТП 470 прис. Тракторная (монтаж доп. Провода) Бондаренко Ю. В.</t>
  </si>
  <si>
    <t>Строительство  ВЛ 0,4 кВ ТП 20 прис. Профинтерна  (монтаж доп. Провода) Уличкин Владимир Иванович</t>
  </si>
  <si>
    <t>Строительство  ВЛ 0,4 кВ ТП 159 прис. ул. Козиной  (монтаж доп. Провода)  Тузова Мария Анатольевна</t>
  </si>
  <si>
    <t>Строительство  ВЛ 0,4 кВ ТП 15 прис. ул. Пархоменко  (монтаж доп. Провода) Кулешова Л.И.</t>
  </si>
  <si>
    <t>Строительство ВЛ 0,4 кВ ТП 201  прис. ул. Бардакова  (монтаж доп. Провода) Безуглов И.А.</t>
  </si>
  <si>
    <t>Строительство  ВЛ 0,4 кВ ТП75 прис. Тракторная  (монтаж доп. Провода) Беспалов А.К.</t>
  </si>
  <si>
    <t>Строительство ЛЭП-0,4кВ на участке опор № 19, 31-32, 34-36, 39 ,41, 43 ,44 КВЛ-0,4кВ ТП-17 ул. Клары Цеткин</t>
  </si>
  <si>
    <t>0,4кВ</t>
  </si>
  <si>
    <t>Строительство  ЛЭП на участке опор № 24-25 КВЛ-0,4кВ ТП-720 поселок</t>
  </si>
  <si>
    <t>Строительство  ЛЭП на участке опор № 1-2 ВЛ-0,4кВ ТП-707 ул. Плановая</t>
  </si>
  <si>
    <t>Строительство  ЛЭП на участке опор № 89,114,115,117,119,121  КВЛ-0,4кВ МТП-761 ул. Водопьянова</t>
  </si>
  <si>
    <t>Строительство ЛЭП-0,4кВ на участке опор № 2-3,5, 5, 12-17 КВЛ-0,4кВ ТП-707 ул. Жуковского</t>
  </si>
  <si>
    <t>Строительство КВЛ-0,4кВ ТП-867 – Шахтерская на участке опор 88-96</t>
  </si>
  <si>
    <t>Строительство ЛЭП-0,4кВ на участке опор № 17-19,19-21,21-24,24-29,28-31,31,34 КВЛ-0,4кВ КТП-209 ул. Франко</t>
  </si>
  <si>
    <t>Строительство КВЛ-0,4кВ  КТП-3094 – ул. Заводская на участке опор 23-24-25.</t>
  </si>
  <si>
    <t>Строительство ЛЭП-0,4кВ на участке опор № 7-32-36 КВЛ-0,4кВ МТП-19 ул. Кооперативная</t>
  </si>
  <si>
    <t>Строительство ответвления от опоры № 12 отпайки от Р-18 от ВЛ-10 кВ Нижнекрынская-Григорьевка с отпайками до проектируемой ТП Заявителя для подключения недвижимого имущества (нежилое производственное имущество) Заявитель (ООО "Промагро"), расположенное по адресу: ДНР, м.о. Амвросиевский, с. Алексеевское, ул. Ленина, дом 39А.</t>
  </si>
  <si>
    <t>2.3.2.3.2.1.</t>
  </si>
  <si>
    <t>Строительство ВЛ на железобетонных опорах неизолированным сталеалюминевый проводом сечением от 50 до 100 квадратных мм включительно одноцепные</t>
  </si>
  <si>
    <t>2.3.2.3.3.1</t>
  </si>
  <si>
    <t>Строительство ВЛ на железобетонных опорах неизолированным сталеалюминевый проводом сечением от 100 до 200 квадратных мм включительно одноцепные</t>
  </si>
  <si>
    <t>27,5 - 60 кВ</t>
  </si>
  <si>
    <t>сметный расчет в ценах 2025 года</t>
  </si>
  <si>
    <t>110 кВ</t>
  </si>
  <si>
    <t>2.3.2.4.1.1.</t>
  </si>
  <si>
    <t>Строительство ВЛ на железобетонных опорах неизолированным алюминиевым проводом сечением до 50 квадратных мм включительно одноцепные</t>
  </si>
  <si>
    <r>
      <t>Строительство  кабельных  линий  (C</t>
    </r>
    <r>
      <rPr>
        <b/>
        <vertAlign val="subscript"/>
        <sz val="14"/>
        <color indexed="8"/>
        <rFont val="Times New Roman"/>
        <family val="1"/>
        <charset val="204"/>
      </rPr>
      <t>3,i</t>
    </r>
    <r>
      <rPr>
        <b/>
        <sz val="14"/>
        <color indexed="8"/>
        <rFont val="Times New Roman"/>
        <family val="1"/>
        <charset val="204"/>
      </rPr>
      <t>)</t>
    </r>
  </si>
  <si>
    <t>3.1.1.1.1.1</t>
  </si>
  <si>
    <t>Строительство КЛ в траншеях одножильные с резиновой и пластмассовой изоляцией сечением провода до 50 квадратных мм включительно с одним кабелем в траншее</t>
  </si>
  <si>
    <t>1-10 кВ</t>
  </si>
  <si>
    <t>3.1.1.1.2.1</t>
  </si>
  <si>
    <t>Строительство КЛ в траншеях одножильные с резиновой и пластмассовой изоляцией сечением провода от 50 до 100 квадратных мм включительно с одним кабелем в траншее</t>
  </si>
  <si>
    <t>3.1.1.1.3.1</t>
  </si>
  <si>
    <t>Строительство КЛ в траншеях одножильные с резиновой и пластмассовой изоляцией сечением провода от 100 до 200 квадратных мм включительно с одним кабелем в траншее</t>
  </si>
  <si>
    <t>3.1.1.1.5.2</t>
  </si>
  <si>
    <t>Строительство КЛ в траншеях одножильные с резиновой и пластмассовой изоляцией сечением провода от 250 до 300 квадратных мм включительно с двумя кабелями в траншее</t>
  </si>
  <si>
    <t>Многожильный кабель</t>
  </si>
  <si>
    <t>3.1.2.1.1.1</t>
  </si>
  <si>
    <t>Строительство КЛ в траншеях многожильные с резиновой и пластмассовой изоляцией сечением провода до 50 квадратных мм включительно с одним кабелем в траншее</t>
  </si>
  <si>
    <t>Строительство линии КЛ-0,4 кВ от РУ-0,4кВ ТП 139  ООО "МИРАНДА МЕДИА"</t>
  </si>
  <si>
    <t xml:space="preserve"> «Строительство двух КЛ-0,4 кВ ТП взамен ТП-103 - ВРУ-1 ООО для технологического присоединения жилого дома Заявитель "СПЕЦИАЛИЗИРОВАННЫЙ ЗАСТРОЙЩИК ТЕМП" по адресу: г. Мариуполь, пр. Нахимова, д. 101.</t>
  </si>
  <si>
    <t>Строительство линии КЛ-0,4 кВ от РУ-0,4кВ ТП 180  ООО "МИРАНДА МЕДИА"</t>
  </si>
  <si>
    <t>Строительство линии КЛ-0,4 кВ от РУ-0,4 кВ ТП 226 ООО "МИРАНДА МЕДИА"</t>
  </si>
  <si>
    <t>Строительство линии КЛ-0,4 кВ от РУ-0,4 кВ ТП 86 ООО "МИРАНДА МЕДИА"</t>
  </si>
  <si>
    <t>Строительство линии КЛ-0,4 кВ от РУ-0,4 кВ ТП149 ФЛ Острянина</t>
  </si>
  <si>
    <t>Строительство линии КЛ-0,4 кВ от РУ-0,4 кВ РП 11 ООО "МИРАНДА МЕДИА"</t>
  </si>
  <si>
    <t>Строительство линии КЛ-0,4 кВ от РУ-0,4 кВ ТП 2301 ООО "МИРАНДА МЕДИА"</t>
  </si>
  <si>
    <t>Строительство линии КЛ-0,4 кВ от РУ-0,4 кВ ТП 471 ООО "МИРАНДА МЕДИА"</t>
  </si>
  <si>
    <t>Строительство линии КЛ-0,4 кВ от РУ-0,4 кВ ТП 227 ООО "МИРАНДА МЕДИА"</t>
  </si>
  <si>
    <t>Строительство линии КЛ-0,4 кВ от РУ-0,4 кВ ТП 188 ООО "МИРАНДА МЕДИА"</t>
  </si>
  <si>
    <t>Строительство КЛ-0,4 кВ от РУ-0,4 кВ ТП 86 ДЖКХ г. Енакиево ул. Ореховая</t>
  </si>
  <si>
    <t>Строительство КЛ 0,4 кВ РУ 0,4 кВ ТП 123 Мысливец С.А.</t>
  </si>
  <si>
    <t>Строительство КЛ 0,4 кВ от ТП 137 Нестеренко Е.В.</t>
  </si>
  <si>
    <t>От РУ-0,4 кВ ТП508 до расчетного прибора учета электричекой энергии проложить меремычку 0,4 кВ для технологическго присоединения реклмной контрукции Заявителя (ООО "ВОСТОК-МЕДИА") по адресу: г. Донецк, пр-кт Мира,               д. 155 по ул. Набережная (на разделительной полосе)</t>
  </si>
  <si>
    <t>От РУ-0,4 кВ ТП508 до расчетного прибора учета электричекой энергии проложить меремычку 0,4 кВ для технологическго присоединения реклмной контрукции Заявителя (ООО "ВОСТОК-МЕДИА")  по адресу: г. Донецк, ул. Артема,                д. 106</t>
  </si>
  <si>
    <t>От РУ-0,4 кВ ТП508 до расчетного прибора учета электричекой энергии проложить меремычку 0,4 кВ для технологическго присоединения реклмной контрукции Заявителя (ООО "ВОСТОК-МЕДИА")  по адресу: г. Донецк,                                 ул. Университетская, д. 2А</t>
  </si>
  <si>
    <t>От РУ-0,4 кВ ТП508 до расчетного прибора учета электричекой энергии проложить меремычку 0,4 кВ для технологическго присоединения реклмной контрукции Заявителя (ООО "ВОСТОК-МЕДИА")  по адресу: г. Донецк, ул. Розы Люксембург, д. 54</t>
  </si>
  <si>
    <t>От РУ-0,4 кВ ТП508 до расчетного прибора учета электричекой энергии проложить меремычку 0,4 кВ для технологическго присоединения реклмной контрукции Заявителя (ООО "ВОСТОК-МЕДИА") по адресу: г. Донецк, ул. Артема, на пересечении с проспектом Мира</t>
  </si>
  <si>
    <t>От РУ-0,4 кВ ТП508 до расчетного прибора учета электричекой энергии проложить меремычку 0,4 кВ для технологическго присоединения реклмной контрукции Заявителя (ООО "ВОСТОК-МЕДИА") по адресу: г. Донецк,                                  ул. Университетская вуозле д. 11 по Таманскому проспекту</t>
  </si>
  <si>
    <t>От РУ-0,4 кВ ТП508 до расчетного прибора учета электричекой энергии проложить меремычку 0,4 кВ для технологическго присоединения реклмной контрукции Заявителя (ООО "ВОСТОК-МЕДИА")  по адресу: г. Донецк, Ленинский проспект, д. 18 (на разделительной полосе)</t>
  </si>
  <si>
    <t>От РУ-0,4 кВ ТП508 до расчетного прибора учета электричекой энергии проложить меремычку 0,4 кВ для технологическго присоединения реклмной контрукции Заявителя (ООО "ВОСТОК-МЕДИА")  по адресу: г. Донецк, проспект Богдана Хмельницкого, д. 89</t>
  </si>
  <si>
    <t>От РУ-0,4 кВ ТП508 до расчетного прибора учета электричекой энергии проложить меремычку 0,4 кВ для технологическго присоединения реклмной контрукции Заявителя (ООО "ВОСТОК-МЕДИА")  по адресу: г. Донецк,                             ул. Челюскинцев, возле д. 13 по проспекту Мира</t>
  </si>
  <si>
    <t>От РУ-0,4 кВ ТП508 до расчетного прибора учета электричекой энергии проложить меремычку 0,4 кВ для технологическго присоединения реклмной контрукции Заявителя (ООО "ВОСТОК-МЕДИА")  по адресу: г. Донецк,                             Ленинский пр-т, на пересечении с ул. Аравийская (на разделительной полосе)</t>
  </si>
  <si>
    <t>От РУ-0,4 кВ ТП508 до расчетного прибора учета электричекой энергии проложить меремычку 0,4 кВ для технологическго присоединения реклмной контрукции Заявителя (ООО "ВОСТОК-МЕДИА")  г. Донецк, ул. Артема, на пересечении с ул. Челюскинцев</t>
  </si>
  <si>
    <t>От РУ-0,4 кВ ТП508 до расчетного прибора учета электричекой энергии проложить меремычку 0,4 кВ для технологическго присоединения реклмной контрукции Заявителя (ООО "ВОСТОК-МЕДИА") г. Донецк, ул. Артема, на пересечении с ул. Университетская (на разделительной полосе)</t>
  </si>
  <si>
    <t>От РУ-0,4 кВ ТП508 до расчетного прибора учета электричекой энергии проложить меремычку 0,4 кВ для технологическго присоединения реклмной контрукции Заявителя (ООО "ВОСТОК-МЕДИА")  г. Донецк, пр-т Павших Коммунаров, на пересечении с ул. Постышева</t>
  </si>
  <si>
    <t>От РУ-0,4 кВ ТП508 до расчетного прибора учета электричекой энергии проложить меремычку 0,4 кВ для технологическго присоединения реклмной контрукции Заявителя (ООО "ВОСТОК-МЕДИА") г. Донецк, ул. Университетская, д. 116</t>
  </si>
  <si>
    <t>От РУ-0,4 кВ ТП508 до расчетного прибора учета электричекой энергии проложить меремычку 0,4 кВ для технологическго присоединения реклмной контрукции Заявителя (ООО "ВОСТОК-МЕДИА")  г. Мариуполь, ул. Куприна, 60м до пересеченияс бул. Шевченко</t>
  </si>
  <si>
    <t>Могнтаж перемычки от коммутацтонного аппарата прис. Заявителя в РУ-0,4 кВ ПС-6кВ Бутовка Северная для электроснабжение производственно-складского комплекса ООО "М.К.О." , расположенного по адресу: РФ, ДНР,                  г. Макеевка, пгт. Землянки, ул. Фрунзе, дом 1а</t>
  </si>
  <si>
    <t>3.1.2.1.2.1</t>
  </si>
  <si>
    <t>Строительство КЛ в траншеях многожильные с резиновой и пластмассовой изоляцией сечением провода от 50 до 100 квадратных мм включительно с одним кабелем в траншее</t>
  </si>
  <si>
    <t>Строительство ЛЭП-0,4кВ от ТП-224 РУ-0,4 кВ прис. Р-9 до ЗЩУЭ-0,4 кВ для подключения Нежилое здание (пивбар № 2 реконструкция под кондитерскую)  Заявителя (ИП Мохонько Н.В.) по адресу:    г. Макеевка, Кировский район, ул. Советская, дом 206а.</t>
  </si>
  <si>
    <t xml:space="preserve"> «Строительство двух КЛ-0,4 кВ ТП взамен ТП-103 - ВРУ-3 для технологического присоединения жилого дома Заявитель ООО "СПЕЦИАЛИЗИРОВАННЫЙ ЗАСТРОЙЩИК ТЕМП" по адресу: г. Мариуполь, пр. Нахимова, д. 101.</t>
  </si>
  <si>
    <t>Строительство линии КЛ-0,4 кВ от РУ-0,4кВ ТП 244  ИП Подольский</t>
  </si>
  <si>
    <t>3.1.2.1.3.2</t>
  </si>
  <si>
    <t>Строительство КЛ в траншеях многожильные с резиновой и пластмассовой изоляцией сечением провода от 100 до 200 квадратных мм включительно с двумя кабелями в траншее</t>
  </si>
  <si>
    <t>Строительство КЛ-0,4 кВ от коммутационных аппаратов Р-7 и Р-15 в РУ-0,4 кВ ТП-245  до расчетного учета электрической энергии для технологического присоединения Здание общежития ФГКОУВО "Донецкий институт Государственной противопажарной службы МЧС России" Заявителя (ООО ЕВРО-ТЕХ), расположенного: ДНР, г. Донецк, ул. Университетская, д. 96а.</t>
  </si>
  <si>
    <t>3.1.2.1.4.2</t>
  </si>
  <si>
    <t>Строительство КЛ в траншеях многожильные с резиновой и пластмассовой изоляцией сечением провода от 200 до 250 квадратных мм включительно с двумя кабелями в траншее</t>
  </si>
  <si>
    <t>Строительство двух КЛ-0,4 кВ ТП взамен ТП-103 - ВРУ жилой части для технологического присоединения жлого дома Заявителя (ООО "СПЕЦИАЛИЗИРОВАННЫЙ ЗАСТРОЙЩИК ТЕМП") по адресу: г. Мариуполь, ул. Апатова, д. 121.</t>
  </si>
  <si>
    <t xml:space="preserve"> «Строительство двух КЛ-0,4 кВ ТП взамен ТП-103 - ВРУ-2 для технологического присоединения жилого дома Заявитель ООО "СПЕЦИАЛИЗИРОВАННЫЙ ЗАСТРОЙЩИК ТЕМП" по адресу: г. Мариуполь, пр. Нахимова, д. 101.</t>
  </si>
  <si>
    <t>3.1.2.2.2.1</t>
  </si>
  <si>
    <t>Строительство КЛ в траншеях многожильные с бумажной изоляцией сечением провода от 50 до 100 квадратных мм включительно с одним кабелем в траншее</t>
  </si>
  <si>
    <t>Строительство двух КВЛ 10 кВ от ПС 110/10 кВ Р-29 для технологического присоединения водоочистных сооружений Заявителя: (Администрация Мясниковского района), по адресу: Мясниковский район, юго-западная окраина х. Мокрый Чалтырь (ориентировочная протяженность ЛЭП 15,1 км)</t>
  </si>
  <si>
    <t>3.1.2.2.3.1</t>
  </si>
  <si>
    <t>Строительство КЛ в траншеях многожильные с бумажной изоляцией сечением провода от 100 до 200 квадратных мм включительно с одним кабелем в траншее</t>
  </si>
  <si>
    <t>3.1.2.1.4.4</t>
  </si>
  <si>
    <t>Строительство КЛ в траншеях многожильные с резиновой и пластмассовой изоляцией сечением провода от 200 до 250 квадратных мм включительно с четырьмя кабелями в траншее</t>
  </si>
  <si>
    <t>3.1.2.1.4.</t>
  </si>
  <si>
    <t>Строительство двух КЛ-0,4 кВ ТП взамен ТП-103 - ВРУ встроен. Помещ. для технологического присоединения жлого дома Заявителя (ООО "СПЕЦИАЛИЗИРОВАННЫЙ ЗАСТРОЙЩИК ТЕМП") по адресу: г. Мариуполь, ул. Апатова, д. 121.</t>
  </si>
  <si>
    <t>Горизонтальное наклонное бурение</t>
  </si>
  <si>
    <t>3.6.2.1.2.1.</t>
  </si>
  <si>
    <t>Кабельные линии, прокладываемые методом горизонтального наклонного бурения, многожильные с резиновой или пластмассовой изоляцией сечением провода от 50 до 100 квадратных мм включительно с одной трубой в скважине</t>
  </si>
  <si>
    <t>3.6.2.1.1.1.</t>
  </si>
  <si>
    <t xml:space="preserve"> «Строительство двух КЛ-0,4 кВ ТП взамен ТП-103 - ВРУ-1 для технологического присоединения жилого дома Заявитель ООО "СПЕЦИАЛИЗИРОВАННЫЙ ЗАСТРОЙЩИК ТЕМП" по адресу: г. Мариуполь, пр. Нахимова, д. 101.</t>
  </si>
  <si>
    <t>3.6.2.1.4.1</t>
  </si>
  <si>
    <t>Кабельные линии, прокладываемые методом горизонтального наклонного бурения, многожильные с резиновой или пластмассовой изоляцией сечением провода от 200 до 250 кв.мм квадратных мм включительно с одной трубой в скважине</t>
  </si>
  <si>
    <t>Строительство двух КЛ-0,4 кВ ТП взамен ТП-103 - ВРУ встроен.помещ для технологического присоединения жлого дома Заявителя (ООО "СПЕЦИАЛИЗИРОВАННЫЙ ЗАСТРОЙЩИК ТЕМП") по адресу: г. Мариуполь, ул. Апатова, д. 121.</t>
  </si>
  <si>
    <t>1-10 кВ и ниже</t>
  </si>
  <si>
    <r>
      <t>Строительство пунктов секционирования  (C</t>
    </r>
    <r>
      <rPr>
        <b/>
        <vertAlign val="subscript"/>
        <sz val="14"/>
        <color indexed="8"/>
        <rFont val="Times New Roman"/>
        <family val="1"/>
        <charset val="204"/>
      </rPr>
      <t>4,i</t>
    </r>
    <r>
      <rPr>
        <b/>
        <sz val="14"/>
        <color indexed="8"/>
        <rFont val="Times New Roman"/>
        <family val="1"/>
        <charset val="204"/>
      </rPr>
      <t>)</t>
    </r>
  </si>
  <si>
    <t>4.1.1.</t>
  </si>
  <si>
    <t>Реклоузеры номинальным током  до 100 А включительно</t>
  </si>
  <si>
    <t>1-20 кВ</t>
  </si>
  <si>
    <t>Установка пункта секционирования на концевой опоре проектируемого ответвления отпайки от Р-18 от ВЛ-10 кВ Нижнекрынская-Григорьевка с отпайками до проектируемой ТП Заявителя для подключения недвижимого имущества (нежилое производственное имущество) Заявитель (ООО "Промагро"), расположенное по адресу: ДНР, м.о. Амвросиевский, с. Алексеевское, ул. Ленина, дом 39А.</t>
  </si>
  <si>
    <r>
      <t>Строительство трансформаторных подстанций (ТП), за исключением распределительных трансформаторных подстанций (РТП), с уровнем напряжения до 35 кВ (C</t>
    </r>
    <r>
      <rPr>
        <b/>
        <vertAlign val="subscript"/>
        <sz val="14"/>
        <color indexed="8"/>
        <rFont val="Times New Roman"/>
        <family val="1"/>
        <charset val="204"/>
      </rPr>
      <t>5,i</t>
    </r>
    <r>
      <rPr>
        <b/>
        <sz val="14"/>
        <color indexed="8"/>
        <rFont val="Times New Roman"/>
        <family val="1"/>
        <charset val="204"/>
      </rPr>
      <t>)</t>
    </r>
  </si>
  <si>
    <t>5.1.1.1</t>
  </si>
  <si>
    <t>Однотрансформаторные подстанции (за исключением РТП) мощностью до 25 кВА включительно столбового/мачтового типа</t>
  </si>
  <si>
    <t>10/0,4</t>
  </si>
  <si>
    <t>6/0,4</t>
  </si>
  <si>
    <t>5.1.1.2</t>
  </si>
  <si>
    <t>Однотрансформаторные подстанции (за исключением РТП) мощностью до 25 кВА включительно шкафного или киоскового типа</t>
  </si>
  <si>
    <t>5.1.2.1</t>
  </si>
  <si>
    <t>Однотрансформаторные подстанции (за исключением РТП) мощностью от 25 до 100 кВА включительно столбового/мачтового типа</t>
  </si>
  <si>
    <t>Монтаж проектируемой ТП на ближайшей опоре  ВЛ-6кВ ПС Город-3 - ТП-811 №2 для технологического присоединения наружное освещение Заявитель  (ООО "ЭНЭФ ГРУПП") (мощноть СТП 40кВА) по адресу: РФ, ДНР, г.о. Мариуполь, бетонная дорога на балку Грековатая - ул. Заозерная/ул. М. Сибиряка (2 этап)</t>
  </si>
  <si>
    <t>5.1.2.2</t>
  </si>
  <si>
    <t>Однотрансформаторные подстанции (за исключением РТП) мощностью от 25 до 100 кВА включительно шкафного или киоскового типа</t>
  </si>
  <si>
    <t>5.1.3.1</t>
  </si>
  <si>
    <t>Однотрансформаторные подстанции (за исключением РТП) мощностью от 100 до 250 кВА включительно столбового/мачтового типа</t>
  </si>
  <si>
    <t>5.1.3.2</t>
  </si>
  <si>
    <t>Однотрансформаторные подстанции (за исключением РТП) мощностью от 100 до 250 кВА включительно шкафного или киоскового типа</t>
  </si>
  <si>
    <t>5.1.3.3</t>
  </si>
  <si>
    <t>Однотрансформаторные подстанции (за исключением РТП) мощностью от 100 до 250 кВА включительно блочного типа</t>
  </si>
  <si>
    <t>5.1.4.1</t>
  </si>
  <si>
    <t>Однотрансформаторные подстанции (за исключением РТП) мощностью от 250 до 400 кВА включительно столбового/мачтового типа</t>
  </si>
  <si>
    <t>5.1.4.2</t>
  </si>
  <si>
    <t>Однотрансформаторные подстанции (за исключением РТП) мощностью от 250 до 400 кВА включительно шкафного или киоскового типа</t>
  </si>
  <si>
    <t>5.1.5.2</t>
  </si>
  <si>
    <t>Однотрансформаторные подстанции (за исключением РТП) мощностью от 400 до 630 кВА включительно шкафного или киоскового типа</t>
  </si>
  <si>
    <r>
      <t>Обеспечение средствами коммерческого учета электрической энергии (мощности) (C</t>
    </r>
    <r>
      <rPr>
        <b/>
        <vertAlign val="subscript"/>
        <sz val="14"/>
        <color indexed="8"/>
        <rFont val="Times New Roman"/>
        <family val="1"/>
        <charset val="204"/>
      </rPr>
      <t>8,i</t>
    </r>
    <r>
      <rPr>
        <b/>
        <sz val="14"/>
        <color indexed="8"/>
        <rFont val="Times New Roman"/>
        <family val="1"/>
        <charset val="204"/>
      </rPr>
      <t>)</t>
    </r>
  </si>
  <si>
    <t>8.1.1.</t>
  </si>
  <si>
    <t>Средства коммерческого учета электрической энергии (мощности) однофазные прямого включения</t>
  </si>
  <si>
    <t>Установка расчетного учета электроэнергии для технологического присоединения нежилого помещения (ФЛ Михеенко Вера Васильевна) по адресу: ДНР,  г.о. Докучаевск, г. Докучаевск, ул. Центральная, д.44 (1 шт.)</t>
  </si>
  <si>
    <t>Установка расчетного учета электроэнергии для технологического присоединения нежилого временного сооружения (ИП Дудко Николай Леонидович) по адресу: ДНР, г.о. Докучаевск, г. Докучаевск, ул. Ленина, р-н автостанции ГП «Автовокзалы Донбасса» (1 шт.)</t>
  </si>
  <si>
    <t>Установка расчетного учета электроэнергии для технологического присоединения уличного освещения (АДМИНИСТРАЦИЯ ТЕЛЬМАНОВСКОГО МУНИЦИПАЛЬНОГО ОКРУГА ДОНЕЦКОЙ НАРОДНОЙ РЕСПУБЛИКИ) по адресу: ДНР, Тельмановский м.о., с. Гранитное, ул. Молодежная (1 шт.)</t>
  </si>
  <si>
    <t>Установка расчетного учета электроэнергии для технологического присоединения уличного освещения (АДМИНИСТРАЦИЯ ТЕЛЬМАНОВСКОГО МУНИЦИПАЛЬНОГО ОКРУГА ДОНЕЦКОЙ НАРОДНОЙ РЕСПУБЛИКИ) по адресу: ДНР, Тельмановский м.о., с. Греково-Александровка, ул. Центральная, Гоголевская, Партизанская, Комсомольская, Молодежная, Первомайская, Октябрьская (1 шт.)</t>
  </si>
  <si>
    <t>Установка расчетного учета электроэнергии для технологического присоединения уличного освещения (АДМИНИСТРАЦИЯ ТЕЛЬМАНОВСКОГО МУНИЦИПАЛЬНОГО ОКРУГА ДОНЕЦКОЙ НАРОДНОЙ РЕСПУБЛИКИ) по адресу: ДНР, Тельмановский м.о., с. Свободное, ул. Набережная (1 шт.)</t>
  </si>
  <si>
    <t>Установка расчетного учета электроэнергии для технологического присоединения уличного освещения (АДМИНИСТРАЦИЯ ТЕЛЬМАНОВСКОГО МУНИЦИПАЛЬНОГО ОКРУГА ДОНЕЦКОЙ НАРОДНОЙ РЕСПУБЛИКИ) по адресу: ДНР, Тельмановский м.о., с. Гранитное, ул. Кришталя, пер. Гагарина, ул. Красных Партизан, ул. Воропаева, ул. Набережная (1 шт.)</t>
  </si>
  <si>
    <t>Установка расчетного учета электроэнергии для технологического присоединения уличного освещения (АДМИНИСТРАЦИЯ ТЕЛЬМАНОВСКОГО МУНИЦИПАЛЬНОГО ОКРУГА ДОНЕЦКОЙ НАРОДНОЙ РЕСПУБЛИКИ) по адресу: ДНР, Тельмановский м.о., с. Дерсово, ул. Октябрьская (1 шт.)</t>
  </si>
  <si>
    <t>Установка расчетного учета электроэнергии для технологического присоединения уличного освещения (АДМИНИСТРАЦИЯ ТЕЛЬМАНОВСКОГО МУНИЦИПАЛЬНОГО ОКРУГА ДОНЕЦКОЙ НАРОДНОЙ РЕСПУБЛИКИ) по адресу: ДНР, Тельмановский м.о., с. Кузнецово-Михайловка ул. Нагорная, ул. Крестьянская (1 шт.)</t>
  </si>
  <si>
    <t>Установка расчетного учета электроэнергии для технологического присоединения уличного освещения (АДМИНИСТРАЦИЯ ТЕЛЬМАНОВСКОГО МУНИЦИПАЛЬНОГО ОКРУГА ДОНЕЦКОЙ НАРОДНОЙ РЕСПУБЛИКИ) по адресу: ДНР, Тельмановский м.о., с. Греково-Александровка, ул. Юбилейная, Октябрьская (1 шт.)</t>
  </si>
  <si>
    <t>Установка расчетного учета электроэнергии для технологического присоединения уличного освещения (АДМИНИСТРАЦИЯ ТЕЛЬМАНОВСКОГО МУНИЦИПАЛЬНОГО ОКРУГА ДОНЕЦКОЙ НАРОДНОЙ РЕСПУБЛИКИ) по адресу: ДНР, Тельмановский м.о., с. Греково-Александровка, ул. Подгорная, ул. Зеленая (1 шт.)</t>
  </si>
  <si>
    <t>Установка расчетного учета электроэнергии для технологического присоединения уличного освещения (АДМИНИСТРАЦИЯ ТЕЛЬМАНОВСКОГО МУНИЦИПАЛЬНОГО ОКРУГА ДОНЕЦКОЙ НАРОДНОЙ РЕСПУБЛИКИ) по адресу: ДНР, Тельмановский м.о., с. Кузнецово-Михайловка, ул. Садовая, Новая (1 шт.)</t>
  </si>
  <si>
    <t>Установка расчетного учета электроэнергии для технологического присоединения уличного освещения (АДМИНИСТРАЦИЯ ТЕЛЬМАНОВСКОГО МУНИЦИПАЛЬНОГО ОКРУГА ДОНЕЦКОЙ НАРОДНОЙ РЕСПУБЛИКИ) по адресу: ДНР, Тельмановский м.о., с. Михайловка, ул. Заречная, Набережная, Веселая, Стахановская, Советская, Центральная, Молодежная, пер. Днепровский (1 шт.)</t>
  </si>
  <si>
    <t>Установка системы учета  для технологического присоединения энергопринимающих устройств  жилого дома Заявителя (Гатицкая В.М..) по адресу: г.Шахтерск, ул.Набережная,8</t>
  </si>
  <si>
    <t>Установка системы учета  для технологического присоединения энергопринимающих устройств гараж №216 Заявителя (Мандрыка В.В.) по адресу: г.Торез, м-н №1 в районе столовой Березка</t>
  </si>
  <si>
    <t>Установка системы учета  для технологического присоединения энергопринимающих устройств  гараж №289 Заявителя (Каврус А.Л.) по адресу: г.Торез, м-н №1 в районе столовой Березка</t>
  </si>
  <si>
    <t>Установка системы учета  для технологического присоединения энергопринимающих устройств  земельный участок Заявителя (Гончар Е.П.) по адресу: г.Шахтерск, ул.Пушкина,3</t>
  </si>
  <si>
    <t>Установка системы учета  для технологического присоединения энергопринимающих устройств гараж Заявителя (Павленко Г.Н.) по адресу: Амвросиевка, ул.О.Кошевого, 36а</t>
  </si>
  <si>
    <t>Установка системы учета  для технологического присоединения энергопринимающих устройств земельный участок Заявителя (Живова О.В.) по адресу: Амвросиевка,ул.Полевая,20</t>
  </si>
  <si>
    <t>Установка системы учета  для технологического присоединения энергопринимающих устройств гараж Заявителя (РожкотЕ.А.) по адресу: Амвросиевский р-н, пгт.Новоамвросиевское,иул.Полевая,19</t>
  </si>
  <si>
    <t>Установка системы учета  для технологического присоединения энергопринимающих устройств  гараж 23В Заявителя (Лебедев В.А.) по адресу: Амвросиевка, ул.О.Кошевого, 23в</t>
  </si>
  <si>
    <t>Установка системы учета  для технологического присоединения энергопринимающих устройств  земельный участок Заявителя (Герасименко Г.А..) по адресу: г.Харцызск, ул.Вышинского</t>
  </si>
  <si>
    <t>Установка системы учета для технологического присоединения энергопринимающих устройств Заявителя встроенного нежилого помещения ИП Голубев А.В. г. Горловка пр. Ленина, 52</t>
  </si>
  <si>
    <t xml:space="preserve">Установка системы учета для технологического присоединения энергопринимающих устройств Заявителя г. Енакиево, ул. Бетховена, гараж 10 </t>
  </si>
  <si>
    <t>Установка системы учета для технологического присоединения энергопринимающих устройств Заявителя гараж пгт. Карло-Марксово 
ул.Маяковского,2</t>
  </si>
  <si>
    <t>Установка системы учета для технологического присоединения энергопринимающих устройств Заявителя гараж г. Енакиево, пер. Заозерный</t>
  </si>
  <si>
    <t>Установка системы учета для технологического присоединения энергопринимающих устройств Заявителя нежилое встроенное помещение г. Енакиево, ул. Щербакова, 117</t>
  </si>
  <si>
    <t>Установка системы учета для технологического присоединения энергопринимающих устройств Заявителя жилой дом г. Горловка ул. Кутузова</t>
  </si>
  <si>
    <t>Установка системы учета для технологического присоединения энергопринимающих устройств Заявителя гараж г. Енакиево, пер. Заозерный, 4</t>
  </si>
  <si>
    <t>Установка системы учета для технологического присоединения энергопринимающих устройств Заявителя гараж м.о. Шахтерский, г. Ждановка, 
тупик Первомайский</t>
  </si>
  <si>
    <t>Установка системы учета для технологического присоединения энергопринимающих устройств Заявителя нежилое помежение г.Енакиево,
ул. Тиунова,121, помещ. 121-а</t>
  </si>
  <si>
    <t>Установка системы учета для технологического присоединения энергопринимающих устройств Заявителя  гараж г.Горловка, ул.Герцена, 10г</t>
  </si>
  <si>
    <t>Установка системы учета для технологического присоединения энергопринимающих устройств Заявителя  Гараж г.Енакиево, ул. Толбухина, гараж 11А</t>
  </si>
  <si>
    <t>Установка системы учета для технологического присоединения энергопринимающих устройств Заявителя ООО "РЕЛЕКТ"
 г. Енакиево, пгт. Карло-Марксово, на пересечении ул. Юбилейная и ул. Правды</t>
  </si>
  <si>
    <t>Установка системы учета для технологического присоединения энергопринимающих устройств Заявителя Шуляр А. В.
 г. Енакиево, ул. Тиунова, д. 83/1</t>
  </si>
  <si>
    <t>Установка системы учета для технологического присоединения энергопринимающих устройств Заявителя Шуляр А. В.
 г. Енакиево, ул. Тиунова, д. 83/4</t>
  </si>
  <si>
    <t>Установка системы учета для технологического присоединения энергопринимающих устройств Заявителя Баев В. В.</t>
  </si>
  <si>
    <t>Установка системы учета для технологического присоединения энергопринимающих устройств Заявителя Коваль Т. В.
 г. Енакиево, пр-т. 50 лет Октября,</t>
  </si>
  <si>
    <t>Установка системы учета для технологического присоединения энергопринимающих устройств Заявителя Манекин В. А.
 г. Енакиево, г. Юнокоммунаровск, ул. Армейская, гараж 1г № 240в</t>
  </si>
  <si>
    <t xml:space="preserve">Установка системы учета для технологического присоединения энергопринимающих устройств Заявителя Лавриненко В. С.
 г. Енакиево,  ул. Сталеваров, гараж </t>
  </si>
  <si>
    <t>Установка системы учета для технологического присоединения энергопринимающих устройств Заявителя Гончаренко С. В.
 г. Енакиево,  ул. Достоевского, гараж 16/3</t>
  </si>
  <si>
    <t>Установка системы учета для технологического присоединения энергопринимающих устройств Заявителя Нестеренко Е. В.
 г.Горловка, пр. Победы, 100</t>
  </si>
  <si>
    <t>Установка системы учета для технологического присоединения энергопринимающих устройств Заявителя Волков В. С.
 г. Горловка, пр. Победы, возле дома №40</t>
  </si>
  <si>
    <t>Установка системы учета для технологического присоединения энергопринимающих устройств Заявителя Волков В. С.
 г. Горловка, ул. Остапенко, возле дома №20</t>
  </si>
  <si>
    <t>Установка системы учета для технологического присоединения энергопринимающих устройств Заявителя Волков В. С.
 г. Горловка, ул. Кирова, возле дома №4</t>
  </si>
  <si>
    <t>Установка системы учета для технологического присоединения энергопринимающих устройств Заявителя Бирюков В. А.
 г. Енакиево,  ул. Артемовская, гараж №39</t>
  </si>
  <si>
    <t>Установка приборов коммерческого учета электрической энергии (мощности) для технологического присоединения энергопринимающих устройств Заявителя: ФЛ Терещенко А.И. квартира 2 в жилом доме 89 по ул. Федосеева, Пролетарский р-н</t>
  </si>
  <si>
    <t>Установка приборов коммерческого учета электрической энергии (мощности) для технологического присоединения энергопринимающих устройств Заявителя: ФЛ Тяке И.И. квартира 1 ул. Спортивная 10, Ленинский р-н</t>
  </si>
  <si>
    <t>Установка приборов коммерческого учета электрической энергии (мощности) для технологического присоединения энергопринимающих устройств Заявителя: ФЛ Шульга Н.П. квартиры ул. Нижненовгородская 10 кв. 1, Буденновский р-н</t>
  </si>
  <si>
    <t>Установка приборов коммерческого учета электрической энергии (мощности) для технологического присоединения энергопринимающих устройств Заявителя: ИП Власов торгового павильона ул. Коммунаров (южнее дома 48) Кировский р-н</t>
  </si>
  <si>
    <t>Установка приборов коммерческого учета электрической энергии (мощности) для технологического присоединения энергопринимающих устройств Заявителя: ФЛ Афанасьева Э.А. жилого дома в т.ч. Электроплита и электроотопление ул. Казановой 89, Ленинский р-н</t>
  </si>
  <si>
    <t>Установка приборов коммерческого учета электрической энергии (мощности) для технологического присоединения энергопринимающих устройств Заявителя: ФЛ Никифоров А.С.  квартиры, втом числе электроотопление и электропищеприготовление, Собинова 140, кв. 3, Киевский р-н</t>
  </si>
  <si>
    <t>Установка приборов коммерческого учета электрической энергии (мощности) для технологического присоединения энергопринимающих устройств Заявителя: ФЛ Мамонтова М.В. Жилого дома №64, ул. Докучаева, Буденновский район</t>
  </si>
  <si>
    <t>Установка приборов коммерческого учета электрической энергии (мощности) для технологического присоединения энергопринимающих устройств Заявителя: ФЛ Митин С.А. гаража б. Школьный 24 Г, гараж №28, Ворошиловский р-н</t>
  </si>
  <si>
    <t>Установка приборов коммерческого учета электрической энергии (мощности) для технологического присоединения энергопринимающих устройств Заявителя: МБУ "Спортивный комплекс "Дельфин" г. Донецка" осветительных установок территории басейна "Дельфин" ул. Маршала Жукова 2, Куйбышевский р-н</t>
  </si>
  <si>
    <t>Установка приборов коммерческого учета электрической энергии (мощности) для технологического присоединения энергопринимающих устройств Заявителя: ФЛ Охременко Г.Н. жилого дома ул. Лесная 17, Ленинский р-н</t>
  </si>
  <si>
    <t>Установка приборов коммерческого учета электрической энергии (мощности) для технологического присоединения энергопринимающих устройств Заявителя: ФЛ Палёха Л.А. жилого дома ул. Кавалерийская 13, Пролетарский р-н</t>
  </si>
  <si>
    <t>Установка приборов коммерческого учета электрической энергии (мощности) для технологического присоединения энергопринимающих устройств Заявителя: ФЛ Кащаев С.С. гаражного бокса ул. 50 лет СССР 138, гараж №2, Ворошиловский р-н</t>
  </si>
  <si>
    <t>Установка приборов коммерческого учета электрической энергии (мощности) для технологического присоединения энергопринимающих устройств Заявителя: ФБУ "Управление по гидрометеорологии и мониторингу окружающей среды" пункта наблюдения за загрязнением атмосферного воздуха ул. Спортивная (сквер стадиона "Металлург"), Ленинский р-н</t>
  </si>
  <si>
    <t>Установка приборов коммерческого учета электрической энергии (мощности) для технологического присоединения энергопринимающих устройств Заявителя: ООО "Аврора-Краснодар" вагона-бытовки, электроинструмент, парк "Энергетик" Буденновский р-н</t>
  </si>
  <si>
    <t>Установка приборов коммерческого учета электрической энергии (мощности) для технологического присоединения энергопринимающих устройств Заявителя: ФЛ Папуш С.А. жилого дома ул. Дегтярева 31, Калининский р-н</t>
  </si>
  <si>
    <t>Установка приборов коммерческого учета электрической энергии (мощности) для технологического присоединения энергопринимающих устройств Заявителя: ФЛ Бугасова И.В. жилого дома ул. Азовская 45, Ленинский р-н</t>
  </si>
  <si>
    <t>Установка приборов коммерческого учета электрической энергии (мощности) для технологического присоединения энергопринимающих устройств Заявителя:ФЛ Акопова И.В. жилого дома в том числе электроплита и электроотопление ул. Плановая 2, Куйбышевский р-н</t>
  </si>
  <si>
    <t>Установка приборов коммерческого учета электрической энергии (мощности) для технологического присоединения энергопринимающих устройств Заявителя: ФЛ Кужелева Т.В. жилого дома ул. Хлебодарная, 116, Куйбышевский р-н</t>
  </si>
  <si>
    <t>Установка прибора учета электрической энергии (мощности) в точке поставки и установка шкафа 0,23 кВ с коммутационным аппаратом для электроснабжения нежилого помещения  заявителя, ПЕтрянич С.П. расположенного по адресу: г. Макеевка, пгт. Нижняя Крынка, ул. Центральная, д. 41 пом. 27</t>
  </si>
  <si>
    <t>Установка прибора учета электрической энергии (мощности) в точке поставки и установка шкафа 0,23 кВ с коммутационным аппаратом для электроснабжения жилого дома заявителя, Аскарова И.В. расположенного по адресу: г. Макеевка, ул. Ярославская, д. 5, кв.1</t>
  </si>
  <si>
    <t>Установка прибора учета электрической энергии (мощности) в точке поставки и установка шкафа 0,23 кВ с коммутационным аппаратом для электроснабжения гаража заявителя, Кузнецова Л.В. расположенного по адресу: г. Макеевка, г/к. Металлург</t>
  </si>
  <si>
    <t>Установка прибора учета электрической энергии (мощности) в точке поставки и установка шкафа 0,23 кВ с коммутационным аппаратом для электроснабжения гаража заявителя, Данилов А.А.расположенного по адресу: г. Макеевка, п-т Данилова, гараж 2</t>
  </si>
  <si>
    <t>Установка прибора учета электрической энергии (мощности) в точке поставки и установка шкафа 0,23 кВ с коммутационным аппаратом для электроснабжения гквартиры, Бригадин Ю.В. .расположенного по адресу: г. Макеевка, ул. 18 съезда ВЛКСМ, д. 11, кв.2</t>
  </si>
  <si>
    <t>Установка прибора учета электрической энергии (мощности) в точке поставки и установка шкафа 0,23 кВ с коммутационным аппаратом для электроснабжения гаража, Печерская Л.А.расположенного по адресу: г. Макеевка, г/к "Телеателье"</t>
  </si>
  <si>
    <t>Установка прибора учета электрической энергии (мощности) в точке поставки и установка шкафа 0,23 кВ с коммутационным аппаратом для электроснабжения гаража, ИП Павлюков А.В. ,расположенного по адресу: г. Макеевка, пгт Пролетарское, ул. Центральная, вблизи д. 271</t>
  </si>
  <si>
    <t>Установка прибора учета электрической энергии (мощности) в точке поставки и установка шкафа 0,23 кВ с коммутационным аппаратом для электроснабжения гаража,Тахтаров И.Ф.. ,расположенного по адресу: г. Макеевка, ул. Бабарина, гараж 95-310</t>
  </si>
  <si>
    <t>Установка прибора учета электрической энергии (мощности) в точке поставки и установка шкафа 0,23 кВ с коммутационным аппаратом для электроснабжения гаража,Гасанов А ,расположенного по адресу: г. Макеевка, пер. Автобусный ,гараж 36-50</t>
  </si>
  <si>
    <t>Установка прибора учета электрической энергии (мощности) в точке поставки и установка шкафа 0,23 кВ с коммутационным аппаратом для электроснабжения гаража, Синякова Л.Н. ,расположенного по адресу: г. Макеевка, ул. Акопяна</t>
  </si>
  <si>
    <t>Установка прибора учета электрической энергии (мощности) в точке поставки и установка шкафа 0,23 кВ с коммутационным аппаратом для электроснабжения гаража, Бакляк В.А.расположенного по адресу: г. Макеевка, кв-л Металлург, гараж 4</t>
  </si>
  <si>
    <t>Установка прибора учета электрической энергии (мощности) в точке поставки и установка шкафа 0,23 кВ с коммутационным аппаратом для электроснабжения гаража, Сенютина Н.Н.расположенного по адресу: г. Макеевка, бул 8-го Сентября, гараж 3</t>
  </si>
  <si>
    <t>Установка прибора учета электрической энергии (мощности) в точке поставки и установка шкафа 0,23 кВ с коммутационным аппаратом для электроснабжения жилой дом, Якубов Ш.Ф.расположенного по адресу: г. Макеевка,  ул. Слесарная, д. 48</t>
  </si>
  <si>
    <t>Установка прибора учета электрической энергии (мощности) в точке поставки и установка шкафа 0,23 кВ с коммутационным аппаратом для электроснабжения гараж , Подобед Г.А.расположенного по адресу: г. Макеевка,  ул. Раздольная</t>
  </si>
  <si>
    <t>Установка прибора учета электрической энергии (мощности) в точке поставки и установка шкафа 0,23 кВ с коммутационным аппаратом для электроснабжения гараж , Вторникова А.В..расположенного по адресу: г. Макеевка,  пер. Смернихина, 4/3</t>
  </si>
  <si>
    <t>Установка прибора учета электрической энергии (мощности) в точке поставки и установка шкафа 0,23 кВ с коммутационным аппаратом для электроснабжения гараж , Шляхов В.В., расположенного по адресу: г. Макеевка,  ул. Донецкая, гараж 3</t>
  </si>
  <si>
    <t>Установка прибора учета электрической энергии (мощности) в точке поставки и установка шкафа 0,23 кВ с коммутационным аппаратом для электроснабжения жилой дом , Бровко Ю.Н, расположенного по адресу: г. Макеевка,  ул. Коминтерна, 43</t>
  </si>
  <si>
    <t>Установка прибора учета электрической энергии (мощности) в точке поставки и установка шкафа 0,23 кВ с коммутационным аппаратом для электроснабжения квартиры , Рябов П.Е расположенного по адресу: г.Макеевка, ул.Смольная, д.15, кв.1</t>
  </si>
  <si>
    <t xml:space="preserve">Установка прибора учета электрической энергии (мощности) в точке поставки и установка шкафа 0,23 кВ с коммутационным аппаратом для электроснабжения жилого дома , Андрущак Р.Э, расположенного по адресу: г.Макеевка, пер. Низменный, </t>
  </si>
  <si>
    <t>Установка прибора учета электрической энергии (мощности) в точке поставки и установка шкафа 0,23 кВ с коммутационным аппаратом для электроснабжения жилой дом,  Чубовский Е.А., расположенного по адресу: г.Ясиноватая, пер. Циолковского,  д. 9</t>
  </si>
  <si>
    <t>Установка прибора учета электрической энергии (мощности) в точке поставки и установка шкафа 0,23 кВ с коммутационным аппаратом для электроснабжения гаража,  Мазур Е.А., расположенного по адресу: г. Макеевка, ул. Бабарина, д. 279</t>
  </si>
  <si>
    <t>Установка прибора учета электрической энергии (мощности) в точке поставки и установка шкафа 0,23 кВ с коммутационным аппаратом для электроснабжения земельного участка,  Матураев К.А., расположенного по адресу: г. Макеевка, ул. Парижской Коммуны, д. 151</t>
  </si>
  <si>
    <t>Установка прибора учета электрической энергии (мощности) в точке поставки и установка шкафа 0,23 кВ с коммутационным аппаратом для электроснабжения гаража,  Володина Е.В., расположенного по адресу: г. Макеевка, ул. Пожарского, ЛитА-1</t>
  </si>
  <si>
    <t>Установка прибора учета электрической энергии (мощности) в точке поставки и установка шкафа 0,23 кВ с коммутационным аппаратом для электроснабжения гаража, Марчук А.В., расположенного по адресу: г. Макеевка, ул. г/о Волга</t>
  </si>
  <si>
    <t>Установка прибора учета электрической энергии (мощности) в точке поставки и установка шкафа 0,23 кВ с коммутационным аппаратом для электроснабжения гаража, Бескоровайная К.И., расположенного по адресу: г. Макеевка, м-н Калининский</t>
  </si>
  <si>
    <t>Установка прибора учета электрической энергии (мощности) в точке поставки и установка шкафа 0,23 кВ с коммутационным аппаратом для электроснабжения гаража, Пивненко Д.С., расположенного по адресу: г. Макеевка, ул. Бабарина</t>
  </si>
  <si>
    <t xml:space="preserve"> Установка прибора комерческого учета для технологического присоединения земельного участка Иванов А.А. по адресу г.Мариуполь,ст "Автотранспортник", зем.уч. 47 (ориентировочная протяженность - 0,015км)</t>
  </si>
  <si>
    <r>
      <rPr>
        <sz val="10"/>
        <rFont val="Arial"/>
        <family val="2"/>
        <charset val="204"/>
      </rPr>
      <t xml:space="preserve"> Установка прибора комерческого учета </t>
    </r>
    <r>
      <rPr>
        <sz val="10"/>
        <color theme="1"/>
        <rFont val="Arial"/>
        <family val="2"/>
        <charset val="204"/>
      </rPr>
      <t>для технологического присоединения садовый дом Катрич И.А. по адресу г. Мариуполь, СТ "Автотранспортник", ул. Краматорская, д. 44.  (ориентировочная протяженность - 0,025км)</t>
    </r>
  </si>
  <si>
    <t xml:space="preserve"> Установка прибора комерческого учета для технологического присоединения жилого дома Катюшин А. Б. по адресу  г. Мариуполь, ул. Дзержинского,26-А (ориентировочная протяженность - 0,035км)</t>
  </si>
  <si>
    <t xml:space="preserve"> Установка прибора комерческого учета для технологического присоединения  дома Наумов В.Г. по адресу пгт Володарское, ул. Димитрова, д. 48 (ориентировочная протяженность - 0,025км)</t>
  </si>
  <si>
    <t xml:space="preserve"> Установка прибора комерческого учета для технологического присоединения  дома Никишова А.П. по адресу 1/2 жилого дома, пгт. Ст. Крым, ул. Крупской, 34А (ориентировочная протяженность - 0,047км)</t>
  </si>
  <si>
    <t xml:space="preserve"> Установка прибора комерческого учета для технологического присоединения  Обуховский Н.Ф. по адресу земельный участок, КСН "Маяк"  г. Мариуполь, переулок Западный,166 (ориентировочная протяженность - 0,018км)</t>
  </si>
  <si>
    <t xml:space="preserve"> Установка прибора комерческого учета для технологического присоединения жилого дома Попович Н.С по адресу  пгт. Володарское, ул. Энгельса, д. 181 (ориентировочная протяженность - 0,025км)</t>
  </si>
  <si>
    <t xml:space="preserve">  Установка прибора комерческого учета для технологического присоединения  магазин ИП Доменко Л.В по адресу г. Мариуполь, ул.Казанцева, 40 </t>
  </si>
  <si>
    <t xml:space="preserve"> Установка прибора комерческого учета для технологического присоединения  домовладение  Заика Н.Н. по адресу г. Мариуполь, ул.Садовая, 19а </t>
  </si>
  <si>
    <t xml:space="preserve"> Установка прибора комерческого учета для технологического присоединения  ателье ИП Ищенко О.Е. по адресу г. Мариуполь, ул.Казанцева, 40 </t>
  </si>
  <si>
    <t xml:space="preserve"> Установка прибора комерческого учетадля технологического присоединения земельного участка Муратова А.В. по адресу: г.Мариуполь, СТ Портовик, пер.Днепровский 315 (ориентировочная протяженность - 0,025км, мощность СТ 250кВА)</t>
  </si>
  <si>
    <t xml:space="preserve"> Установка прибора комерческого учетадля технологического присоединения 1/2 гаража Викторова Т.А. по адресу: г.Мариуполь, ул.Тульская 1 (ориентировочная протяженность - 0,025км, мощность СТ 250кВА)</t>
  </si>
  <si>
    <t>Установка прибора комерческого учета для технологического присоединения жилого дома Виноградова Т.В.. по адресу: пгт.Сартана, пер Тенистый 7 (ориентировочная протяженность - 0км, мощность СТ 250кВА)</t>
  </si>
  <si>
    <t>Установка прибора комерческого учета для технологического присоединения жилого дома Волков А.Г. по адресу: г.Мариуполь, ул.Партизанская д.24а (ориентировочная протяженность - 0,015км, мощность СТ 400кВА)</t>
  </si>
  <si>
    <t>Установка прибора комерческого учета для технологического присоединения жилого дома Вчерашней Л.Н. по адресу: с.Б.Коса, ул.Безуха, 46 (ориентировочная протяженность - 0,015км, мощность СТ 100кВА)</t>
  </si>
  <si>
    <t>Установка прибора комерческого учета для технологического присоединения земельного участка Горовая В.В. по адресу: г. Мариуполь, ул. Клубничная, 293 (ориентировочная протяженность - 0,02км, мощность СТ 100кВА)</t>
  </si>
  <si>
    <t>Установка прибора комерческого учета для технологического присоединения земельного участка Убогович Е.В. по адресу г. Мариуполь, СТ "Автотранспортник", ул. Краматорская, уч. 29 (ориентировочная протяженность - 0,02 км)</t>
  </si>
  <si>
    <t>Установка прибора комерческого учета для технологического присоединения жилой дом Хасхачих И.Н.. по адресу г. Мариуполь, ул. Мичурина, д.15в (ориентировочная протяженность - 0,02 км)</t>
  </si>
  <si>
    <t>Установка прибора комерческого учета для технологического присоединения земельного участка Чудинова М.Д.. по адресу г. Мариуполь, СНТ "Автотранспортник", ул. Краматорская, уч. 61 (ориентировочная протяженность - 0,053 км)</t>
  </si>
  <si>
    <t>Установка прибора комерческого учета для технологического присоединения садового дома Якунина М.М.по адресу г. Мариуполь, СТ "Маяк", ул. Солнечная, 323 (ориентировочная протяженность - 0,053 км)</t>
  </si>
  <si>
    <t xml:space="preserve">
Установка прибора комерческого учета для технологического присоединения дачный дом  (И-1) Белкин М.И. по адресу МО Мангушский,  с. Белосарайская Коса, ул. Безуха, д.46/7Б (ориентировочная протяженность - 0,015 км)</t>
  </si>
  <si>
    <t>Установка прибора комерческого учета для технологического присоединения садового дома Ковалевой Г.В. по адресу г.Мариуполь, СТ "Вертикаль", ул. Западная, 19 (ориентировочная протяженность - 0,025 км)</t>
  </si>
  <si>
    <t>Установка прибора комерческого учета для технологического присоединения земельного участка Нечипуренко А.Ф.по адресу г.Мариуполь, СНТ "Черемушки", ул. Грушевая, 12 (ориентировочная протяженность - 0,025 км)</t>
  </si>
  <si>
    <t>Установка прибора комерческого учета для технологического присоединения садового дома Соломатин А.Ф.по адресу г.Мариуполь, СНТ "Черемушки", ул. Грушевая, 11 (ориентировочная протяженность - 0,025 км)</t>
  </si>
  <si>
    <t>Установка прибора комерческого учета для технологического присоединения садового дома Станковой Г.С. по адресу г.Мариуполь, СТ "Вертикаль", ул. Западная, 11 (ориентировочная протяженность - 0,025 км)</t>
  </si>
  <si>
    <t>Установка прибора комерческого учета для технологического присоединения жилого дома Хавалец А.В. по адресу г. Мариуполь, ул. Кирпичная, д.49</t>
  </si>
  <si>
    <t>Установка прибора комерческого учета для технологического присоединения жилой дом Хоменко А.Ю.. по адресу г. Мариуполь, ул. Пограничная, д.11А</t>
  </si>
  <si>
    <t>Установка прибора комерческого учета для технологического присоединения жилого дома Андреевой В.Ф. по адресу с.Б.Коса, ул. Безуха 99А (ориентировочная протяженность - 0,037км, мощность СТ 180кВА)</t>
  </si>
  <si>
    <t>Установка прибора комерческого учета для технологического присоединения жилого дома Бузивской Т.В.. по адресу с.Б.Коса, ул. Азовская 54 (ориентировочная протяженность - 0,043км, мощность СТ 400кВА)</t>
  </si>
  <si>
    <t>Установка прибора комерческого учета для технологического присоединения жилого дома Лебедь Д.И. по адресу г.Мариуполь, СТ Портовик, ул.Сиреневая 296 (ориентировочная протяженность - 0,02км, мощность СТ 400кВА)</t>
  </si>
  <si>
    <t>Установка прибора комерческого учета для технологического присоединения земельного участка Левина Л.В. по адресу: Першотравневый район, территория Бердянского С/С (ориентировочная протяженность - 0,2км, мощность СТ 250кВА)</t>
  </si>
  <si>
    <t>8.2.1.</t>
  </si>
  <si>
    <t>Средства коммерческого учета электрической энергии (мощности) трехфазные прямого включения</t>
  </si>
  <si>
    <t>Установка коммерческого учета электрической энергии (мощности) по стороне 0,4кВ ЗТП-59 для подклюения встроенного нежилого помещения, расположенного на 1-ом этаже 4-х этажного многоквартирного жилого дома здания Заявителя (ПАО "СБЕРБАНК РОССИИ") адресу:     РФ, ДНР, го Макеевка, город Макеевка, район Центрально-Городской, улица Ленина, дом 56</t>
  </si>
  <si>
    <t>Установка коммерческого учета электрической энергии (мощности) по стороне 0,4кВ ТП-112 для подключения объекта Заявителя (ООО "ФСК НОВЫЙ ПРОЕКТ") адресу:  РФ, ДНР, г Донецк, бул. Шахтостроителей, д. 45</t>
  </si>
  <si>
    <t>Установка коммерческого учета электрической энергии (мощности) по стороне 0,4кВ МТП-39 для подключения нежилого помещения Заявителя (ООО "НЕОКЛАССИК") адресу:  РФ, ДНР, Новоазовский район,                    пгт Седово, ул. Кирова, д. 152/2</t>
  </si>
  <si>
    <t>Установка коммерческого учета электрической энергии (мощности) по стороне 0,4кВ  для подключения сстроительной площадки в границах земельного участка  Заявителя (ООО "ВОСТОК+") адресу:  РФ, ДНР, г. Донецк, в Кировском р-не на пересечение Ленинского проспекта  с ул. Шутова</t>
  </si>
  <si>
    <t>Строительство ЛЭП-0,4кВ от коммутационного аппарата прис. Заявителя в РУ-0,4 кВ ЗТП-87 до расчетногоприбора учета Заявителя (ФЕДЕРАЛЬНОЕ ГОСУДАРСТВЕННОЕ КАЗЕННОЕ УЧРЕЖДЕНИЕ "7 ПОЖАРНО-СПАСАТЕЛЬНЫЙ ОТРЯД ФЕДЕРАЛЬНОЙ ПРОТИВОПОЖАРНОЙ СЛУЖБЫ ГОСУДАРСТВЕННОЙ ПРОТИВОПОЖАРНОЙ СЛУЖБЫ ПО ДОНЕЦКОЙ НАРОДНОЙ РЕСПУБЛИКЕ") по адресу: РостовРоссийская Федерация, Донецкая Народная Республика, г. Волноваха, пер. Энергетический, д. 661:25:0201024:539 (ориентировочная протяженность ЛЭП 0,22км)</t>
  </si>
  <si>
    <t>Строительство ЛЭП-0,4кВ от опоры № 14 ВЛ-0,4кВ КТП-168 - ул. Северная до ЩУ-0,4 кВ объекта заявителя для технологического приземельного участка для размещения блочно-модульного комплекса заявителя ГБУ ДНР "Старобешевский центр перивичной медико-санитарной помощи" по адресу:ДНР, м.о. Старобешевский, с. Новозарьевка, пересечение ул. Северная и пер. Молодежный  (ориентировочная протяженность ЛЭП - 0,107км)</t>
  </si>
  <si>
    <r>
      <t xml:space="preserve">Строительство ЛЭП-0,4 кВ от РУ-0,4 кВ КТП-494 до ЩУ-0,4 кВ установленного на опоре № 12 ВЛ-0,4 кВ КТП-494 - ул. Гагарина Заявителя для технологического   участок для размещения блочно-модульного комплекса  (ГБУ ДНР "Старобешевский центр перивичной медико-санитарной помощи") по адресу: </t>
    </r>
    <r>
      <rPr>
        <b/>
        <sz val="12"/>
        <color indexed="8"/>
        <rFont val="Times New Roman"/>
        <family val="1"/>
        <charset val="204"/>
      </rPr>
      <t>ДНР, м.о. Старобешевский, с. Марьяновка, пересечение ул. Артема, 16 а</t>
    </r>
  </si>
  <si>
    <t>Установка коммерческого учета электрической энергии по стороне 0,4 кВ  ТП 468 для подключения рекламной конструкции,  Заявитель (ООО "ВОСТОК-МЕДИА")  расположенной по адресу: РФ, ДНР, город Донецк, улица Ивана Ткаченко, на пересечении с Ленинским проспектом</t>
  </si>
  <si>
    <t>Установка коммерческого учета электрической энергии по стороне 0,4 кВ  ТП1548  для подключения рекламной конструкции,  Заявитель (ООО "ВОСТОК-МЕДИА")  расположенной по адресу: РФ, ДНР, город Донецк, улица 230-й Стрелковой Дивизии, напротив д. 9</t>
  </si>
  <si>
    <t>Установка коммерческого учета электрической энергии по стороне 0,4 кВ  ТП1548  для подключения рекламной конструкции,  Заявитель (ООО "ВОСТОК-МЕДИА")  расположенной по адресу: РФ, ДНР, город Донецк, улица 230-й Стрелковой Дивизии, напротив д. 7В</t>
  </si>
  <si>
    <t>Установка коммерческого учета электрической энергии по стороне 0,4 кВ  ТП165  для подключения рекламной конструкции,  Заявитель (ООО "ВОСТОК-МЕДИА")  расположенной по адресу: РФ, ДНР, город Донецк, улица Артема, д. 108</t>
  </si>
  <si>
    <t>Установка коммерческого учета электрической энергии на опоре № 6 КВЛ-0,4 кВ ТП-126 Р-11 б. Шевченко 76,78  для подключения рекламной конструкции,  Заявитель (ООО "ВОСТОК-МЕДИА")  расположенной по адресу: РФ, ДНР, город Донецк, бульвар Шахтостроителей на пересечении с бульваром Шевченко (на разделительной полосе)</t>
  </si>
  <si>
    <t>Установка коммерческого учета электрической энергии по стороне 0,4 кВ  ТП46  для подключения рекламной конструкции,  Заявитель (ООО "ВОСТОК-МЕДИА")  расположенной по адресу: РФ, ДНР, город Донецк, улица Артема, д. 121 (на разделительной полосе)</t>
  </si>
  <si>
    <t>Установка коммерческого учета электрической энергии по стороне 0,4 кВ  КТП30  для подключения рекламной конструкции,  Заявитель (ООО "ВОСТОК-МЕДИА")  расположенной по адресу: РФ, ДНР, город Донецк, пр-кт Богдана Хмельницкого на пересечении с ул. Университетской</t>
  </si>
  <si>
    <t>Установка коммерческого учета электрической энергии по стороне 0,4 кВ  ТП131  для подключения рекламной конструкции,  Заявитель (ООО "ВОСТОК-МЕДИА")  расположенной по адресу: РФ, ДНР, город Донецк, улица Артема, д. 125 (на разделительной полосе)</t>
  </si>
  <si>
    <t>Установка коммерческого учета электрической энергии по стороне 0,4 кВ  ТП98  для подключения рекламной конструкции,  Заявитель (ООО "ВОСТОК-МЕДИА")  расположенной по адресу: РФ, ДНР, город Донецк, улица Артема, возле дома 8Б по пр. Титова</t>
  </si>
  <si>
    <t>Установка коммерческого учета электрической энергии на жтлом доме № 65 по ул. Университетская  для подключения рекламной конструкции,  Заявитель (ООО "ВОСТОК-МЕДИА")  расположенной по адресу: РФ, ДНР, город Донецк, ул. Университетская на пересечении с проспектом Мира</t>
  </si>
  <si>
    <t>Установка коммерческого учета электрической энергии по стороне 0,4 кВ  ТП4  для подключения рекламной конструкции,  Заявитель (ООО "ВОСТОК-МЕДИА")  расположенной по адресу: РФ, ДНР, город Донецк, пр.Садовый на пересечении с ул. Университетской</t>
  </si>
  <si>
    <t>Установка коммерческого учета электрической энергии по стороне 0,4 кВ  ТП4  для подключения рекламной конструкции,  Заявитель (ООО "ВОСТОК-МЕДИА")  расположенной по адресу: РФ, ДНР, город Донецк, ул. Университетская,  пл. Коммунаров, 2 (на разделительной полосе)</t>
  </si>
  <si>
    <t>Установка коммерческого учета электрической энергии по стороне 0,4 кВ  ТП131  для подключения рекламной конструкции,  Заявитель (ООО "ВОСТОК-МЕДИА")  расположенной по адресу: РФ, ДНР, город Донецк, улица Артема, д. 84 (на разделительной полосе)</t>
  </si>
  <si>
    <t>Установка коммерческого учета электрической энергии по стороне 0,4 кВ  ТП5482  для подключения рекламной конструкции,  Заявитель (ООО "ВОСТОК-МЕДИА")  расположенной по адресу: РФ, ДНР, город Донецк, улица Артема, д. 130</t>
  </si>
  <si>
    <t>Установка коммерческого учета электрической энергии по стороне 0,4 кВ  ТП158  для подключения рекламной конструкции,  Заявитель (ООО "ВОСТОК-МЕДИА")  расположенной по адресу: РФ, ДНР, город Донецк, ул. Университетская, 19</t>
  </si>
  <si>
    <t>Установка коммерческого учета электрической энергии по стороне 0,4 кВ  ТП40  для подключения рекламной конструкции,  Заявитель (ООО "ВОСТОК-МЕДИА")  расположенной по адресу: РФ, ДНР, город Донецк, ул. Артема, д. 90 (на разделительной полосе)</t>
  </si>
  <si>
    <t>Установка коммерческого учета электрической энергии по стороне 0,4 кВ  КТП530  для подключения рекламной конструкции,  Заявитель (ООО "ВОСТОК-МЕДИА")  расположенной по адресу: РФ, ДНР, город Донецк, Ленинский проспект, д. 148</t>
  </si>
  <si>
    <t>Установка коммерческого учета электрической энергии по стороне 0,4 кВ  ТП534  для подключения рекламной конструкции,  Заявитель (ООО "ВОСТОК-МЕДИА")  расположенной по адресу:РФ, ДНР, город Донецк, Ленинский проспект, 60м. после пересечения на пересечении с ул. Куприна при движении из города (на разделительной полосе)</t>
  </si>
  <si>
    <t>Установка коммерческого учета электрической энергии по стороне 0,4 кВ  КТП454  для подключения рекламной конструкции,  Заявитель (ООО "ВОСТОК-МЕДИА")  расположенной по адресу: РФ, ДНР, город Донецк, улица Кирова, возле дома 55В по Ленинскому проспекту</t>
  </si>
  <si>
    <t>Установка коммерческого учета электрической энергии по стороне 0,4 кВ  КТП454  для подключения рекламной конструкции,  Заявитель (ООО "ВОСТОК-МЕДИА")  расположенной по адресу: РФ, ДНР, город Донецк, Ленинский проспект, на пересечении с улицей Кирова (на разделительной полосе)</t>
  </si>
  <si>
    <t>Установка коммерческого учета электрической энергии по стороне 0,4 кВ  ТП84  для подключения рекламной конструкции,  Заявитель (ООО "ВОСТОК-МЕДИА")  расположенной по адресу: РФ, ДНР, г. Донецк, ул. Артема, д. 60</t>
  </si>
  <si>
    <t>Установка коммерческого учета электрической энергии по стороне 0,4 кВ  ТП355  для подключения рекламной конструкции,  Заявитель (ООО "ВОСТОК-МЕДИА")  расположенной по адресу: РФ, ДНР, город Донецк, улица Артема, д. 173А</t>
  </si>
  <si>
    <t>Установка коммерческого учета электрической энергии по стороне 0,4 кВ  ТП1598  для подключения рекламной конструкции,  Заявитель (ООО "ВОСТОК-МЕДИА")  расположенной по адресу: РФ, ДНР, город Донецк, улица Горностаевская на пересечении с улицей Данилевского</t>
  </si>
  <si>
    <t>Установка коммерческого учета электрической энергии по стороне 0,4 кВ  ТП694  для подключения рекламной конструкции,  Заявитель (ООО "ВОСТОК-МЕДИА")  расположенной по адресу: РФ, ДНР, город Донецк, улица Артема, д. 169К (на разделительной полосе)</t>
  </si>
  <si>
    <r>
      <rPr>
        <b/>
        <sz val="11"/>
        <color theme="1"/>
        <rFont val="Times New Roman"/>
        <family val="1"/>
        <charset val="204"/>
      </rPr>
      <t>Установка коммерческого учета электрической энергии по стороне 0,4 кВ  ТП957  для подключения рекламной конструкции,  Заявитель (ООО "ВОСТОК-МЕДИА")  расположенной по адресу:</t>
    </r>
    <r>
      <rPr>
        <sz val="11"/>
        <color theme="1"/>
        <rFont val="Times New Roman"/>
        <family val="1"/>
        <charset val="204"/>
      </rPr>
      <t xml:space="preserve"> РФ, ДНР, город Донецк, проспект Богдана Хмельницкого, д. 108 (на разделительной полосе)</t>
    </r>
  </si>
  <si>
    <t>Установка коммерческого учета электрической энергии по стороне 0,4 кВ  ТП39  для подключения рекламной конструкции,  Заявитель (ООО "ВОСТОК-МЕДИА")  расположенной по адресу: РФ, ДНР, город Донецк, улица Артема, д. 34 (поз 1)</t>
  </si>
  <si>
    <t>Установка коммерческого учета электрической энергии по стороне 0,4 кВ  ТП39  для подключения рекламной конструкции,  Заявитель (ООО "ВОСТОК-МЕДИА")  расположенной по адресу: РФ, ДНР, город Донецк, улица Артема, д. 34 (поз 2)</t>
  </si>
  <si>
    <t>Установка коммерческого учета электрической энергии по стороне 0,4 кВ  ТП957  для подключения рекламной конструкции,  Заявитель (ООО "ВОСТОК-МЕДИА")  расположенной по адресу: РФ, ДНР, город Донецк, проспект Богдана Хмельницкого, возле автостанции "Крытый рынок" (на разделительной полосе)</t>
  </si>
  <si>
    <t>Установка коммерческого учета электрической энергии по стороне 0,4 кВ на фасаде ТП-85для подключения Строительная площадка поврежденного/разрушенного объекта Заявителя (ООО "КИАРА"),  расположенный по адресу: ДНР, г. Донецк,  ул. Постышева, 20.</t>
  </si>
  <si>
    <t>Установка коммерческого учета электрической энергии по стороне 0,4 кВ в ТП-385 для подключения  Нежилое помещение Заявителя (ООО "Производственно-Коммерческая фирма "ДАНА"), расположенное по адресу:
 г. Мариуполь, б. Шевченко, дом 89 а.</t>
  </si>
  <si>
    <t>Установка коммерческого учета электрической энергии на объекте Заявителя   для подключения Нежилое помещение Заявителя (ООО "Производственно-Коммерческая фирма "ДАНА"), расположенное по адресу:
 г. Мариуполь, пер. Нахимова, дом 9.</t>
  </si>
  <si>
    <t>Установка коммерческого учета электрической энергии по стороне 0,4 кВ на фасаде ТП267 для подключения Стадион + Спортивная школа"Портовик" Заявителя (ООО СЗ "ГОР-СТРОЙ" ) расположенных по адресу: г. Мариуполь, пр-кт Лунина д. 71а</t>
  </si>
  <si>
    <t>Установка коммерческого учета электрической энергии по стороне 0,4 кВ на фасаде ТП-602 для подключения Физкультурно-оздоровительный комплекс Заявителя (ООО СЗ "ГОР-СТРОЙ" ) , расположенный по адресу: г. Мариуполь,                        ул Левченко, д.10.</t>
  </si>
  <si>
    <t>Установка коммерческого учета электрической энергии на фасаде Заявителя для подключения  Здание административно-бытового корпуса Заявителя (ООО "АРЕНА"), расположенное по адресу: ДНР, г.о. Донецк, пр-т Красногвардейский, д. 44Б.</t>
  </si>
  <si>
    <t>Установка коммерческого учета электрической энергии в ПС Бутовка-Северная по стороне 0,4 кВ  для подключения Нежилое здание Заявителя (ООО "Черноморнефтегаз"), расположенное по адресу: РФ, ДНР, г. Макеевка, станция Макеевка-Пассажирская, 4а.</t>
  </si>
  <si>
    <t>Установка коммерческого учета электрической энергии по стороне 0,4 кВ  в ТП-577 для подключения Автостоянка Заявителя (ИП Репецкий С.Н.) расположенное по адресу: г. Мариуполь, пр. Маршала Жукова, 60 Б.</t>
  </si>
  <si>
    <t>Установка коммерческого учета электрической энергии по стороне 0,4 кВ  в ТП-5620 для подключения  Нежилое здание Заявителя (ИП Макарова Д.А.), расположенное по адресу: г. Донецк, ул. Отважных, д. 1А</t>
  </si>
  <si>
    <t>Установка коммерческого учета электрической энергии по стороне 0,4 кВ  в ТП-276 для подключения Корпуса А-3.  ФГАОУ ВО "Севастопольский государственный университет" (филиал - Азовский морской институт) Заявитель (ООО "Олимп Строй") расположенных по адресу: ДНР, г. Мариуполь, ул. Красноармейская, 15</t>
  </si>
  <si>
    <t>Установка коммерческого учета электрической энергии на опоре № 1 КВЛ-0,4 кВ ТП 601 Р-7  АЗС пр. Мира, 40 для подключения Жилого дома с надворными постройками и сооружениями Заявителя (ФЛ Сироватко Е.Ю.) , расположенный по адресу:РФ, ДНР, городской округ Донецк, город Донецк, Калининский район, улица Белинского, дом 14</t>
  </si>
  <si>
    <t>Установка коммерческого учета электрической энергии по стороне 0,4 кВ  в РП-37 для подключения  нежилого здания (3/10 частей) Заявителя (ИП РИПАК И.В.) по адресу: г. Мариуполь, ул. Урицкого, 92 А.</t>
  </si>
  <si>
    <t>Реконструкция ВЛ-0,4 кВ ТП-816 - ул. Челюскинцкв  для технологического присоединения Нежилое помещение (строение) заявителя ИП Фтиц Н.Е. по адресу: ДНР, г. Мариуполь, пгт. Сартана, ул. Челюскинцев, д. 43 (установка ПУ на фасаде здания)</t>
  </si>
  <si>
    <t>Строительство ЛЭП-0,4кВ от коммутационного аппарата Резерв вв РУ-0,4 кВ ЗТП-26 до расчетного учета электрической энергии  для технологического присоединения Нежилого здания контрольно-пропускного пункта и административно-бытового корпуса Заявителя (ИП Ярош А.В.)  , расположенных по адресу: РФ, ДНР, городской округ Торез, город Торез, улица Шоссейная, дом 1мик (учет на фасаде здания)</t>
  </si>
  <si>
    <t>Установка расчетного учета электроэнергии для технологического присоединения  жилого дома (ФЛ Краевая Юлия Ивановна) по адресу: ДНР, пгт. Тельманово, ул. Чкалова, д.40 (1 шт.)</t>
  </si>
  <si>
    <t>Установка расчетного учета электроэнергии для технологического присоединения  жилого дома (ФЛ Коссе Ольга Николаевна) по адресу: ДНР, Тельмановский район, пгт. Андреевка, ул. 40 лет Октября, д.3 (1 шт.)</t>
  </si>
  <si>
    <t>Установка расчетного учета электроэнергии для технологического присоединения  жилого дома (ФЛ Кузюра Кирилл Александрович) по адресу: ДНР, Тельмановский м.о., п. Бахчевик, пер. Советский, д.6 (1 шт.)</t>
  </si>
  <si>
    <t>Установка расчетного учета электроэнергии для технологического присоединения  жилого дома (ФЛ Джуха Владимир Георгиевич) по адресу: ДНР, Старобешевский м.о., с. Раздольное, ул. Чапаева, д.53 (1 шт.)</t>
  </si>
  <si>
    <t>Установка расчетного учета электроэнергии для технологического присоединения  жилого дома (ФЛ Бзенко Сергей Станиславович) по адресу: Старобешевский м.о., г. Комсомольское, ул. Белинского, д.10 (1 шт.)</t>
  </si>
  <si>
    <t>Установка расчетного учета электроэнергии для технологического присоединения  жилого дома (ФЛ Ковалев Юрий Валентинович) по адресу: Тельмановский м.о., с. Каменка, ул. Центральная, д.7б (1 шт.)</t>
  </si>
  <si>
    <t>Установка расчетного учета электроэнергии для технологического присоединения  жилого дома (ФЛ Кучугура Яна Романовна) по адресу: ДНР, г.о. Донецк, с. Луганское, ул. Клубная, д.22 (1 шт.)</t>
  </si>
  <si>
    <t>Установка расчетного учета электроэнергии для технологического присоединения  земельного участка (ФЛ Челпанов Владимир Ильич) по адресу: ДНР, Старобешевский м.о., пгт. Старобешево, пр. Ангелиной, д.40 (1 шт.)</t>
  </si>
  <si>
    <t>Установка расчетного учета электроэнергии для технологического присоединения  нежилого здания (ИП Горбач Инна Георгиевна) по адресу: ДНР, Старобешевский м.о., пгт. Новый Свет, ул. Ленина, д.3 (1 шт.)</t>
  </si>
  <si>
    <t>Установка расчетного учета электроэнергии для технологического присоединения  нежилого здания (ФЛ Волков Федор Павлович) по адресу: ДНР, Старобешевский м.о., г. Комсомольское, ул. Маяковского, д.1а/7 (1 шт.)</t>
  </si>
  <si>
    <t>Установка расчетного учета электроэнергии для технологического присоединения  жилого дома (ФЛ Павленко Александр Владимирович) по адресу: ДНР, Тельмановский м.о., с. Первомайское, ул. Пионерская, д.4 (1 шт.)</t>
  </si>
  <si>
    <t>Установка расчетного учета электроэнергии для технологического присоединения  жилого дома (ФЛ Свидовская Надежда Александровна) по адресу: ДНР, Старобешевский м.о., с. Придорожное, ул. Мира, д.5 (1 шт.)</t>
  </si>
  <si>
    <t>Установка расчетного учета электроэнергии для технологического присоединения  жилого дома (ФЛ Симонов Михаил Иванович) по адресу: ДНР, Тельмановский м.о., с. Коньково, ул. Ленина, д.14 (1 шт.)</t>
  </si>
  <si>
    <t>Установка расчетного учета электроэнергии для технологического присоединения  жилого дома (ФЛ Носик Андрей Геннадьевич) по адресу: Старобешевский м.о., с. Придорожное, ул. Павших Героев, д.29 (1 шт.)</t>
  </si>
  <si>
    <t>Установка расчетного учета электроэнергии для технологического присоединения  нежилого здания (ФЛ Чубарова Светлана Дмитриевна) по адресу: ДНР, Старобешевский м.о., г. Комсомольское, ул. Суворова, д.24а (1 шт.)</t>
  </si>
  <si>
    <t>Установка расчетного учета электроэнергии для технологического присоединения  земельного участка (ИП Александрова Валентина Демьяновна) по адресу: ДНР,  г.о. Мариуполь, с. Гнутово, ул. Кирова, д.22 (1 шт.)</t>
  </si>
  <si>
    <t>Установка расчетного учета электроэнергии для технологического присоединения  жилого дома (ФЛ Корюк Николай Иванович) по адресу: ДНР, Тельмановский м.о., с. Гранитное, ул. Степная, д.5 (1 шт.)</t>
  </si>
  <si>
    <t>Установка расчетного учета электроэнергии для технологического присоединения  встроенного нежилого помещения (ИП Никитина Оксана Евгеньевна) по адресу: ДНР, Новоазовский м.о., г. Новоазовск, ул. Щербакова, д.32 (1 шт.)</t>
  </si>
  <si>
    <t>Установка расчетного учета электроэнергии для технологического присоединения  жилого дома (ФЛ Резниченко Елена Александровна) по адресу: ДНР, Новоазовский м.о., пгт. Седово, ул. Мищенко, д.20 (1 шт.)</t>
  </si>
  <si>
    <t>Установка расчетного учета электроэнергии для технологического присоединения  жилого дома (ФЛ Арабаджи Валентина Семеновна) по адресу: ДНР, Тельмановский м.о., с. Гранитное, ул. Кришталя, д.6 (1 шт.)</t>
  </si>
  <si>
    <t>Установка расчетного учета электроэнергии для технологического присоединения  жилого дома (ФЛ Прокофьева Валентина Владимировна) по адресу: ДНР, Тельмановский м.о., с. Зеленый Гай, ул. Зеленая, д.26 (1 шт.)</t>
  </si>
  <si>
    <t>Установка расчетного учета электроэнергии для технологического присоединения  земельного участка (ФЛ Пронин Илья Игоревич) по адресу: ДНР, Новоазовский м.о., с. Безыменное, ул. Катанова, д.30 (1 шт.)</t>
  </si>
  <si>
    <t>Установка расчетного учета электроэнергии для технологического присоединения наружного освещения (ООО «Мостовик») по адресу: ДНР, Старобешевский м.о., пгт. Старобешево (от начала н.п. до ул. Кирова) (1 шт.)</t>
  </si>
  <si>
    <t>Установка расчетного учета электроэнергии для технологического присоединения наружного освещения (ООО «Мостовик») по адресу: ДНР, Старобешевский м.о., пгт. Старобешево (от ул. Победы до выезда из н.п.) (1 шт.)</t>
  </si>
  <si>
    <t>Установка расчетного учета электроэнергии для технологического присоединения наружного освещения (ООО «Мостовик») по адресу: ДНР, Старобешевский м.о., с. Васильевка (1 шт.)</t>
  </si>
  <si>
    <t>Установка расчетного учета электроэнергии для технологического присоединения наружного освещения (ООО «Мостовик») по адресу: ДНР, Старобешевский м.о., с. Раздольное (1 шт.)</t>
  </si>
  <si>
    <t>Установка расчетного учета электроэнергии для технологического присоединения наружного освещения (ООО «Мостовик») по адресу: ДНР, Тельмановский м.о., с. Мичурино (1 шт.)</t>
  </si>
  <si>
    <t>Установка расчетного учета электроэнергии для технологического присоединения наружного освещения (ООО «Мостовик») по адресу: ДНР, Тельмановский м.о., с. Свободное (1 шт.)</t>
  </si>
  <si>
    <t>Установка расчетного учета электроэнергии для технологического присоединения жилого дома (ФЛ Григоренко Руслан Степанович) по адресу: ДНР, Волновахский м.о., с. Новогнатовка, ул. Садовая, д.17 (1 шт.)</t>
  </si>
  <si>
    <t>Установка расчетного учета электроэнергии для технологического присоединения земельного участка (ИП Томазенко Федор Васильевич) по адресу: ДНР, Волновахский м.о., с. Бугас, ул. Школьная, д.17 (1 шт.)</t>
  </si>
  <si>
    <t>Установка расчетного учета электроэнергии для технологического присоединения уличного освещения (АДМИНИСТРАЦИЯ ВОЛНОВАХСКОГО МУНИЦИПАЛЬНОГО ОКРУГА ДОНЕЦКОЙ НАРОДНОЙ РЕСПУБЛИКИ) по адресу: ДНР, Волновахский м.о., пгт. Новотроицкое, пер. Патриотический (1 шт.)</t>
  </si>
  <si>
    <t>Установка расчетного учета электроэнергии для технологического присоединения уличного освещения (АДМИНИСТРАЦИЯ ВОЛНОВАХСКОГО МУНИЦИПАЛЬНОГО ОКРУГА ДОНЕЦКОЙ НАРОДНОЙ РЕСПУБЛИКИ) по адресу: ДНР, Волновахский м.о., пгт. Новотроицкое, ул. Октябрьская, ул. Кошевого, ул. Советская, ул. Шевцовой, пер. Театральный (1 шт.)</t>
  </si>
  <si>
    <t>Установка расчетного учета электроэнергии для технологического присоединения уличного освещения (АДМИНИСТРАЦИЯ ВОЛНОВАХСКОГО МУНИЦИПАЛЬНОГО ОКРУГА ДОНЕЦКОЙ НАРОДНОЙ РЕСПУБЛИКИ) по адресу: ДНР, Волновахский м.о., пгт. Ольгинка, ул. Заводская, ул. Школьная, ул. Богдана Хмельницкого (1 шт.)</t>
  </si>
  <si>
    <t>Установка расчетного учета электроэнергии для технологического присоединения уличного освещения (АДМИНИСТРАЦИЯ ВОЛНОВАХСКОГО МУНИЦИПАЛЬНОГО ОКРУГА ДОНЕЦКОЙ НАРОДНОЙ РЕСПУБЛИКИ) по адресу: ДНР, Волновахский м.о., с. Новоалексеевка, ул. Центральная, ул. Молодежная (1 шт.)</t>
  </si>
  <si>
    <t>Установка расчетного учета электроэнергии для технологического присоединения уличного освещения (АДМИНИСТРАЦИЯ ВОЛНОВАХСКОГО МУНИЦИПАЛЬНОГО ОКРУГА ДОНЕЦКОЙ НАРОДНОЙ РЕСПУБЛИКИ) по адресу: ДНР, Волновахский м.о., с. Ближнее, ул. Молодежная (1 шт.)</t>
  </si>
  <si>
    <t>Установка расчетного учета электроэнергии для технологического присоединения уличного освещения (АДМИНИСТРАЦИЯ ВОЛНОВАХСКОГО МУНИЦИПАЛЬНОГО ОКРУГА ДОНЕЦКОЙ НАРОДНОЙ РЕСПУБЛИКИ) по адресу: ДНР, Волновахский м.о., с. Ближнее, ул. Октябрьская (1 шт.)</t>
  </si>
  <si>
    <t>Установка расчетного учета электроэнергии для технологического присоединения уличного освещения (АДМИНИСТРАЦИЯ ВОЛНОВАХСКОГО МУНИЦИПАЛЬНОГО ОКРУГА ДОНЕЦКОЙ НАРОДНОЙ РЕСПУБЛИКИ) по адресу: ДНР, Волновахский м.о., г. Волноваха, ул. Орлова (1 шт.)</t>
  </si>
  <si>
    <t>Установка расчетного учета электроэнергии для технологического присоединения уличного освещения (АДМИНИСТРАЦИЯ ВОЛНОВАХСКОГО МУНИЦИПАЛЬНОГО ОКРУГА ДОНЕЦКОЙ НАРОДНОЙ РЕСПУБЛИКИ) по адресу: ДНР, Волновахский м.о., г. Волноваха, ул. Карла Маркса, ул. Героя России Владимира Жоги, пер. Чкалова (1 шт.)</t>
  </si>
  <si>
    <t>Установка расчетного учета электроэнергии для технологического присоединения уличного освещения (АДМИНИСТРАЦИЯ ВОЛНОВАХСКОГО МУНИЦИПАЛЬНОГО ОКРУГА ДОНЕЦКОЙ НАРОДНОЙ РЕСПУБЛИКИ) по адресу: ДНР, Волновахский м.о., с. Рыбинское, ул. Молодежная, ул. Захарова (1 шт.)</t>
  </si>
  <si>
    <t>Установка расчетного учета электроэнергии для технологического присоединения уличного освещения (АДМИНИСТРАЦИЯ ВОЛНОВАХСКОГО МУНИЦИПАЛЬНОГО ОКРУГА ДОНЕЦКОЙ НАРОДНОЙ РЕСПУБЛИКИ) по адресу: ДНР, Волновахский м.о., с. Рыбинское, ул. Молодежная, ул. Старикова, ул. Центральная (1 шт.)</t>
  </si>
  <si>
    <t>Установка расчетного учета электроэнергии для технологического присоединения уличного освещения (АДМИНИСТРАЦИЯ ВОЛНОВАХСКОГО МУНИЦИПАЛЬНОГО ОКРУГА ДОНЕЦКОЙ НАРОДНОЙ РЕСПУБЛИКИ) по адресу: ДНР, Волновахский м.о., с. Свободное, ул. Центральная (КТП-350) (1 шт.)</t>
  </si>
  <si>
    <t>Установка расчетного учета электроэнергии для технологического присоединения уличного освещения (АДМИНИСТРАЦИЯ ВОЛНОВАХСКОГО МУНИЦИПАЛЬНОГО ОКРУГА ДОНЕЦКОЙ НАРОДНОЙ РЕСПУБЛИКИ) по адресу: ДНР, Волновахский м.о., с. Свободное, ул. Центральная (1 шт.)</t>
  </si>
  <si>
    <t>Установка расчетного учета электроэнергии для технологического присоединения уличного освещения (АДМИНИСТРАЦИЯ ВОЛНОВАХСКОГО МУНИЦИПАЛЬНОГО ОКРУГА ДОНЕЦКОЙ НАРОДНОЙ РЕСПУБЛИКИ) по адресу: ДНР, Волновахский м.о., с. Свободное, ул. Центральная, ул. Садовая (1 шт.)</t>
  </si>
  <si>
    <t>Установка расчетного учета электроэнергии для технологического присоединения жилого дома (ФЛ Морозова Наталья Юрьевна) по адресу: ДНР, Новоазовский м.о., пгт. Седово, ул. Свердлова, д.20 (1 шт.)</t>
  </si>
  <si>
    <t>Установка расчетного учета электроэнергии для технологического присоединения жилого дома (ФЛ Осипова Светлана Анатольевна) по адресу: ДНР, Новоазовский м.о., пгт. Седово, ул. Седова, д.13 (1 шт.)</t>
  </si>
  <si>
    <t>Установка расчетного учета электроэнергии для технологического присоединения энергопринимающих устройств строительного городка (ООО «АБЗ Белый Раст») по адресу: ДНР, Новоазовский м.о., с. Обрыв (1 шт.)</t>
  </si>
  <si>
    <t>Установка расчетного учета электроэнергии для технологического присоединения энергопринимающих устройств строительного городка (ООО «АБЗ Белый Раст») по адресу: ДНР, Новоазовский м.о., с. Розы Люксембург(1 шт.)</t>
  </si>
  <si>
    <t>Установка расчетного учета электроэнергии для технологического присоединения энергопринимающих устройств строительного городка (ООО «АБЗ Белый Раст») по адресу: ДНР, Новоазовский м.о., с. Витава (1 шт.)</t>
  </si>
  <si>
    <t>Установка расчетного учета электроэнергии для технологического присоединения земельного участка (ФЛ Малашта Елена Ивановна) по адресу: ДНР, Старобешевский м.о., г. Комсомольское, ул. Маяковского, д.1/а-11-2 (1 шт.)</t>
  </si>
  <si>
    <t>Установка расчетного учета электроэнергии для технологического присоединения жилого дома (ФЛ Рудницкий Виктор Иванович) по адресу: ДНР, Тельмановский м.о., с. Староигнатьевка, ул. Мира, д.135 (1 шт.)</t>
  </si>
  <si>
    <t>Установка расчетного учета электроэнергии для технологического присоединения земельного участка (ФЛ Бадарацкий Максим Викторович) по адресу: ДНР, Новоазовский м.о., с. Холодное, ул. Приморская, д.1В (1 шт.)</t>
  </si>
  <si>
    <t>Установка расчетного учета электроэнергии для технологического присоединения жилого дома (ФЛ Домбай София Владимировна) по адресу: ДНР, Тельмановский м.о., с. Чермалык, ул. Набережная, д.55а (1 шт.)</t>
  </si>
  <si>
    <t>Установка расчетного учета электроэнергии для технологического присоединения жилого дома (ФЛ Попов Вячеслав Семенович) по адресу: ДНР, Тельмановский м.о., с. Гранитное, пер. Щорса, д.8 (1 шт.)</t>
  </si>
  <si>
    <t>Установка расчетного учета электроэнергии для технологического присоединения нежилого здания (ИП Повстюк Андрей Васильевич) по адресу: ДНР, г.о. Докучаевск, пгт. Еленовка, ул. Октябрьская, д.134 (1 шт.)</t>
  </si>
  <si>
    <t>Установка расчетного учета электроэнергии для технологического присоединения жилого дома (ФЛ Попова Елена Николаевна) по адресу: ДНР, Старобешевский м.о., с. Стыла, ул. Набережная, д.2 (1 шт.)</t>
  </si>
  <si>
    <t>Установка расчетного учета электроэнергии для технологического присоединения стационарного пункат весогабаритного контроля транспортных средств (МЕЖРЕГИОНАЛЬНОЕ ТЕРРИТОРИАЛЬНОЕ УПРАВЛЕНИЕ ФЕДЕРАЛЬНОЙ СЛУЖБЫ ПО НАДЗОРУ В СФЕРЕ ТРАНСПОРТА ПО ЮЖНОМУ ФЕДЕРАЛЬНОМУ ОКРУГУ) по адресу: ДНР, Р-280 «Новороссия» (Ростов-на-Дону – Мариуполь – Мелитополь – Симферополь), 120+680 км (слева) (47.158728, 38.214503) (1 шт.)</t>
  </si>
  <si>
    <t>Установка расчетного учета электроэнергии для технологического присоединения наружного освещения части автомобильной дороги «Амвросиевка – Тельманово – Мариуполь» (ГОСУДАРСТВЕННОЕ КАЗЕННОЕ УЧРЕЖДЕНИЕ ДОНЕЦКОЙ НАРОДНОЙ РЕСПУБЛИКИ "СЛУЖБА АВТОМОБИЛЬНЫХ ДОРОГ ДОНБАССА") по адресу: ДНР, Старобешевский м.о., с. Кумачово, ул. Ленина (1 шт.)</t>
  </si>
  <si>
    <t>Установка расчетного учета электроэнергии для технологического присоединения уличного освещения (АДМИНИСТРАЦИЯ ТЕЛЬМАНОВСКОГО МУНИЦИПАЛЬНОГО ОКРУГА ДОНЕЦКОЙ НАРОДНОЙ РЕСПУБЛИКИ) по адресу: ДНР, Тельмановский м.о., с. Первомайская, ул. Куйбышева 40а (1 шт.)</t>
  </si>
  <si>
    <t>Установка системы учета для технологического присоединения энергопринимающих устройств  Заявителя (ФЛ Терзиман Ю.Л.) по адресу: г.Снежное, ул.Горького №5а</t>
  </si>
  <si>
    <t>Установка системы учета для технологического присоединения энергопринимающих устройств  Заявителя (ИП Саидмухутдинов Р.Н.) по адресу: Амвросиевский р-н, с.Калиновое, ул.Интернациональная,8</t>
  </si>
  <si>
    <t>Установка системы учета для технологического присоединения энергопринимающих устройств Заявителя (ИП Кравцов а.А.) по адресу: г.Кировское,  ул.Чапаева, д.7 кв.11</t>
  </si>
  <si>
    <t>Установка системы учета для технологического присоединения энергопринимающих устройств  Заявителя (Мартынов А.А.) по адресу: г.Снежное, ул.Поповича,56</t>
  </si>
  <si>
    <t>Установка системы учета для технологического присоединения энергопринимающих устройств Заявителя (Матузков Д.В.) по адресу: Амвросиевский р-н, пгт.Кутейниково, ул.Островского,49</t>
  </si>
  <si>
    <t>Установка системы учета для технологического присоединения энергопринимающих устройств Заявителя (Закаличный Г.Я.) по адресу: Амвросиевский р-н, пгт.Кутейниково, ул.Чапаева,2</t>
  </si>
  <si>
    <t>Установка системы учета для технологического присоединения энергопринимающих устройств  Заявителя (Ляннык А.В..) по адресу: Амвросиевский р-н, пгт.Кутейниково, ул.Советская,10</t>
  </si>
  <si>
    <t>Установка системы учета для технологического присоединения энергопринимающих устройств Заявителя (Крутских Н.В.) по адресу: Амвросиевский р-н, пгт.Успенка, ул.Заречная,33</t>
  </si>
  <si>
    <t>Установка системы учета для технологического присоединения энергопринимающих устройств  Заявителя (Куренная Е.М.) по адресу: г.Амвросиевка, уул.Циолковского,13</t>
  </si>
  <si>
    <t>Установка системы учета для технологического присоединения энергопринимающих устройств  Заявителя (Лазан Ю.Л..) по адресу: г.Снежное, ул.Карагандинская,1</t>
  </si>
  <si>
    <t>Установка системы учета для технологического присоединения энергопринимающих устройств Заявителя (Россомаха В.В..) по адресу: г.Снежное, ул.Минская, д.5/5</t>
  </si>
  <si>
    <t>Установка системы учета для технологического присоединения энергопринимающих устройств Заявителя (ИП Селиванова Д.И.) по адресу: г.Амвросиевка, ул.Матвиенко,33</t>
  </si>
  <si>
    <t>Установка системы учета для технологического присоединения энергопринимающих устройств Заявителя (ИП Смирнова О.В..) по адресу: г.Снежное, ул.Пятницкого,6</t>
  </si>
  <si>
    <t>Установка системы учета для технологического присоединения энергопринимающих устройств  Заявителя (Шаповалова А.А.) по адресу: г.Амвросиевка, ул.Матвиенко 48а</t>
  </si>
  <si>
    <t>Установка системы учета для технологического присоединения энергопринимающих устройств  Заявителя (Широкород С.И..) по адресу: Амвросиевский р-н, пгт.Кутейниково, пер.Толстого,2</t>
  </si>
  <si>
    <t>Установка системы учета для технологического присоединения энергопринимающих устройств  Заявителя (Иванова Е.А.) по адресу: г.Кировское,  ул.Асфальтная, д.63 кв.2</t>
  </si>
  <si>
    <t>Установка системы учета для технологического присоединения энергопринимающих устройств Заявителя (Константинов Р.Г) по адресу: г.Снежное, ул.Руднева,24</t>
  </si>
  <si>
    <t>Установка системы учета для технологического присоединения энергопринимающих устройств  Заявителя (Шапошников Р.А.) по адресу: г.Кировское,  ул.Железнодорожная д.4</t>
  </si>
  <si>
    <t>Установка системы учета для технологического присоединения энергопринимающих устройств Заявителя (Гринцова С.Ф.) по адресу: г.Снежное, ул.Вагнера д.52 кв.2</t>
  </si>
  <si>
    <t>Установка системы учета для технологического присоединения энергопринимающих устройств Заявителя (ФЛ Баженов С.С.) по адресу: г.Амвросиевка, ул.Фрунзе,27/7</t>
  </si>
  <si>
    <t>Установка системы учета для технологического присоединения энергопринимающих устройств Заявителя (Зинченко Е.В..) по адресу: г.Снежное, ул.Толстого,15</t>
  </si>
  <si>
    <t>Установка системы учета для технологического присоединения энергопринимающих устройств Заявителя (Васильченко Д.С..) по адресу: г.Снежное, ул.Чумаченко,90</t>
  </si>
  <si>
    <t>Установка системы учета для технологического присоединения энергопринимающих устройств Заявителя (ПостниковА.В..) по адресу: г.Снежное, ул.Щербакова,2</t>
  </si>
  <si>
    <t>Установка системы учета для технологического присоединения энергопринимающих устройств Заявителя (Фокина Е.Л..) по адресу: г.Шахтерск, ул.Седова,2а</t>
  </si>
  <si>
    <t>Установка системы учета для технологического присоединения энергопринимающих устройств Заявителя (Гатицкий Н.В.) по адресу: г.Шахтерск, ул.Пожарского,55</t>
  </si>
  <si>
    <t>Установка системы учета для технологического присоединения энергопринимающих устройств Заявителя (Тимошенко Г.В.) по адресу: г.Шахтерск, ул.Пожарского,69</t>
  </si>
  <si>
    <t>Установка системы учета для технологического присоединения энергопринимающих устройств Заявителя (Злобова Н.А.) по адресу: г.Шахтерск, пгт.Сердитое, ул.Железнодорожная,44</t>
  </si>
  <si>
    <t>Установка системы учета для технологического присоединения энергопринимающих устройств Заявителя (Гуляев А.Н..) по адресу: г.Шахтерск, ул.Карьерная,19</t>
  </si>
  <si>
    <t>Установка системы учета для технологического присоединения энергопринимающих устройств Заявителя (ФЛ Подлесная Т.С..) по адресу: г.Амвросиевка, ул.Ломоносова,27</t>
  </si>
  <si>
    <t>Установка системы учета для технологического присоединения энергопринимающих устройств Заявителя (Трусов И.А.) по адресу: г.Амвросиевка, ул.Пушкина,27</t>
  </si>
  <si>
    <t>Установка системы учета для технологического присоединения энергопринимающих устройств Заявителя (ИП Тимофеев О.А ) по адресу: г.Харцызск, ул.Нахимова, 1д</t>
  </si>
  <si>
    <t>Установка системы учета для технологического присоединения энергопринимающих устройств Заявителя (ИП Максимча  О.А.) по адресу: г.Харцызск, ул.Вокзальная,59 пом.2</t>
  </si>
  <si>
    <t>Установка системы учета для технологического присоединения энергопринимающих устройств Заявителя (Ткаченко С.В.) по адресу: г.Торез, ул.Нечуй Левицкого,16</t>
  </si>
  <si>
    <t>Установка системы учета для технологического присоединения энергопринимающих устройств Заявителя (Соболев О.В..) по адресу: г.Шахтерск, ул.Говорова,23</t>
  </si>
  <si>
    <t>Установка системы учета для технологического присоединения энергопринимающих устройств Заявителя (ИП Токарский Н.И.) по адресу: г.Шахтерск, ул.Гагарина, 1а</t>
  </si>
  <si>
    <t xml:space="preserve">Установка системы учета для технологического присоединения энергопринимающих устройств Заявителя (Коваленко Н.В.) по адресу: Шахтерский р-н, п.Молодецкое, ул.Молодецкая,40, </t>
  </si>
  <si>
    <t>Установка системы учета для технологического присоединения энергопринимающих устройств Заявителя (ОвчаренкотЕ.А.) по адресу: Амвросиевский р-н, с.Многополье, ул.Первомайская,22</t>
  </si>
  <si>
    <t>Установка системы учета для технологического присоединения энергопринимающих устройств Заявителя (Литвинов С.В..) по адресу: г.Снежное, ул.Ленина,48</t>
  </si>
  <si>
    <t>Установка системы учета для технологического присоединения энергопринимающих устройств Заявителя (Никитенко А.М.) по адресу: Амвросиевский р-н, с.Благодатное, ул.Тельмана,53</t>
  </si>
  <si>
    <t>Установка системы учета для технологического присоединения энергопринимающих устройств Заявителя (Бобрышев А.И.) по адресу: г.Снежное, ул.8-Марта,56</t>
  </si>
  <si>
    <t>Установка системы учета для технологического присоединения энергопринимающих устройств Заявителя (Полобок Т.Н.) по адресу: г.Шахтерск, с.Великая Шишовка,мул.Торезская,4</t>
  </si>
  <si>
    <t>Установка системы учета для технологического присоединения энергопринимающих устройств Заявителя (Андросова Р.В.) по адресу: г.Шахтерск, ул.ои Космодемьянской 2/1</t>
  </si>
  <si>
    <t>Установка системы учета для технологического присоединения энергопринимающих устройств Заявителя (Финаева Ю.В.) по адресу: г.Шахтерск, ул.Гастелло,58</t>
  </si>
  <si>
    <t>Установка системы учета для технологического присоединения энергопринимающих устройств Заявителя (ФЛ Кожевникова Н.Д.) по адресу: г.Шахтерск, ул.Ленина,65 пом.51</t>
  </si>
  <si>
    <t>Установка системы учета для технологического присоединения энергопринимающих устройств Заявителя (ИП Дадыка И.В.) по адресу: г.Снежное, ул.Заводская, 9а</t>
  </si>
  <si>
    <t>Установка системы учета для технологического присоединения энергопринимающих устройств Заявителя (ИП Будчанов В.В.) по адресу: г.Снежное, ул.Советская,100</t>
  </si>
  <si>
    <t>Установка системы учета для технологического присоединения энергопринимающих устройств Заявителя (Песчанский В.П..) по адресу: г.Иловайск, ул.Свободы,98</t>
  </si>
  <si>
    <t>Установка системы учета для технологического присоединения энергопринимающих устройств Заявителя (ИП Нехаев В.А.) по адресу: Амвросиевский р-н, с.Лисичье, ул.Московская б/н</t>
  </si>
  <si>
    <t>Установка системы учета для технологического присоединения энергопринимающих устройств Заявителя жилой дом г. Горловка, ул. Гречка, 33</t>
  </si>
  <si>
    <t>Установка системы учета для технологического присоединения энергопринимающих устройств Заявителя ООО Миранда Медиа  базовая станция г. Дебальцево, ул. Транспортная, в районе дома №63</t>
  </si>
  <si>
    <t>Установка системы учета для технологического присоединения энергопринимающих устройств Заявителя базовая станция г. Енакиево, пл. Бурмистрова, в районе дома №5</t>
  </si>
  <si>
    <t>Установка системы учета для технологического присоединения энергопринимающих устройств Заявителя ООО Миранда Медиа  базовая станция  г. Енакиево, ул. Коммунистическая, в районе д.№24</t>
  </si>
  <si>
    <t>Установка системы учета для технологического присоединения энергопринимающих устройств Заявителя ООО Миранда Медиа  базовая станция  г. Енакиево, в районе пересечения ул. Восточная, ул. Виноградная</t>
  </si>
  <si>
    <t>Установка системы учета для технологического присоединения энергопринимающих устройств Заявителя ООО Миранда Медиа  базовая станция г. Юнокоммунаровск, ул. Синчугова</t>
  </si>
  <si>
    <t>Установка системы учета для технологического присоединения энергопринимающих устройств Заявителя Куркина А. Ю. магазин г. Горловка, ул. 60 лет СССР, 18</t>
  </si>
  <si>
    <t>Установка системы учета для технологического присоединения энергопринимающих устройств Заявителя Острянина Э. С. Нежилое помещение   г. Горловка, ул. Остапенко, д. 56</t>
  </si>
  <si>
    <t xml:space="preserve">
Установка системы учета для технологического присоединения энергопринимающих устройств Заявителя ООО Миранда Медиа  базовая станция   г. Горловка, пр. Победы, в районе дома № 110</t>
  </si>
  <si>
    <t xml:space="preserve">
Установка системы учета для технологического присоединения энергопринимающих устройств Заявителя ООО Миранда Медиа  базовая станция  г. Горловка, ул. Рудакова, в районе дома №39</t>
  </si>
  <si>
    <t xml:space="preserve">
Установка системы учета для технологического присоединения энергопринимающих устройств Заявителя ООО Миранда Медиа  базовая станция  г. Горловка, рядом с  ул.Калинина,97</t>
  </si>
  <si>
    <t xml:space="preserve">
 Установка системы учета для технологического присоединения энергопринимающих устройств Заявителя ООО Миранда Медиа  базовая станция г. Горловка, пр. Победы 150</t>
  </si>
  <si>
    <t>Установка системы учета для технологического присоединения энергопринимающих устройств Заявителя ООО Миранда Медиа  базовая станция  г. Енакиево, ул. Днепровская, в районе дома №13</t>
  </si>
  <si>
    <t xml:space="preserve">
Установка системы учета для технологического присоединения энергопринимающих устройств Заявителя ООО Миранда Медиа  базовая станция  г. Енакиево, ул. Лермонтова, в районе д.№82</t>
  </si>
  <si>
    <t xml:space="preserve">Установка системы учета для технологического присоединения энергопринимающих устройств Заявителя ООО Миранда Медиа  базовая станция  г. Енакиево,  в районе ул. Тиунова </t>
  </si>
  <si>
    <t xml:space="preserve">Установка системы учета для технологического присоединения энергопринимающих устройств Заявителя ООО Миранда Медиа  базовая станция г. Енакиево, ул. Черкасская </t>
  </si>
  <si>
    <t xml:space="preserve">Установка системы учета для технологического присоединения энергопринимающих устройств Заявителя ООО Миранда Медиа  базовая станция  г. Енакиево, в районе пер. Башкирский  </t>
  </si>
  <si>
    <t>Установка системы учета для технологического присоединения энергопринимающих устройств Заявителя ООО Миранда Медиа  базовая станция  г. Енакиево, пр. Берегового,7 в районе стадиона "Юность"</t>
  </si>
  <si>
    <t>Установка системы учета для технологического присоединения энергопринимающих устройств Заявителя ООО Миранда Медиа  базовая станция пгт. Карло-Марксово, ул. Магтстральная</t>
  </si>
  <si>
    <t xml:space="preserve">Установка системы учета для технологического присоединения энергопринимающих устройств Заявителя ООО Миранда Медиа  базовая станция  г. Енакиево, ул. Партизанская, в районе дома №36 </t>
  </si>
  <si>
    <t xml:space="preserve">
 Установка системы учета для технологического присоединения энергопринимающих устройств Заявителя ООО Миранда Медиа  базовая станция г. Горловка , ул. Курченко, в районе дома №14</t>
  </si>
  <si>
    <t xml:space="preserve">
Установка системы учета для технологического присоединения энергопринимающих устройств Заявителя ООО Миранда Медиа  базовая станция  г. Енакиево , ул. Репина, в районе дома №93 </t>
  </si>
  <si>
    <t xml:space="preserve">
 Установка системы учета для технологического присоединения энергопринимающих устройств Заявителя ООО Миранда Медиа  базовая станция г. Горловка , ул. Щербакова,12 </t>
  </si>
  <si>
    <t xml:space="preserve">
Установка системы учета для технологического присоединения энергопринимающих устройств Заявителя ООО Миранда Медиа  базовая станция  г. Енакиево, ул. Брайляна, в районе дома №30</t>
  </si>
  <si>
    <t xml:space="preserve">
 Установка системы учета для технологического присоединения энергопринимающих устройств Заявителя ООО Миранда Медиа  базовая станция г. Енакиево, в районе ул. Орджоникидзе </t>
  </si>
  <si>
    <t>Установка системы учета для технологического присоединения энергопринимающих устройств Заявителя ООО Миранда Медиа  базовая станция  г. Енакиево, ул. Октябрьской революции, в районе дома №87</t>
  </si>
  <si>
    <t>Установка системы учета для технологического присоединения энергопринимающих устройств Заявителя ООО Миранда Медиа  базовая станция  г. Горловка, ул. Остапенко, в районе дома №76</t>
  </si>
  <si>
    <t>Установка системы учета для технологического присоединения энергопринимающих устройств Заявителя ООО Миранда Медиа  базовая станция  г. Енакиево, ул. Луганское шоссе, ул. Фильтровальной</t>
  </si>
  <si>
    <t>Установка системы учета для технологического присоединения энергопринимающих устройств Заявителя Митрахов Е. Н. жилой дом  г.Горловка, ул. Железнодорожная, д. 29</t>
  </si>
  <si>
    <t xml:space="preserve">
Установка системы учета для технологического присоединения энергопринимающих устройств Заявителя ООО Миранда Медиа  г. Ждановка, ул. Щорса, в районе дома №5</t>
  </si>
  <si>
    <t>Установка системы учета для технологического присоединения энергопринимающих устройств Заявителя ООО Миранда Медиа  г. Юнокоммунаровск, ул. Армейская</t>
  </si>
  <si>
    <t xml:space="preserve"> Установка системы учета для технологического присоединения энергопринимающих устройств Заявителя ООО Миранда Медиа г. Енакиево, ул. Радищева</t>
  </si>
  <si>
    <t>Установка системы учета для технологического присоединения энергопринимающих устройств Заявителя ООО Миранда Медиа  г. Горловка, ул. Рожденственская около д. 37</t>
  </si>
  <si>
    <t>Установка системы учета для технологического присоединения энергопринимающих устройств Заявителя ООО Миранда Медиа  г. Горловка, ул. Утина</t>
  </si>
  <si>
    <t xml:space="preserve"> Установка системы учета для технологического присоединения энергопринимающих устройств Заявителя ООО Миранда Медиа г. Ждановка, ул. Школьная</t>
  </si>
  <si>
    <t xml:space="preserve"> Установка системы учета для технологического присоединения энергопринимающих устройств Заявителя ООО Миранда Медиа г. Юнокоммунаровск, ул. Баратынского</t>
  </si>
  <si>
    <t>Установка системы учета для технологического присоединения энергопринимающих устройств Заявителя ООО Миранда Медиа  г. Горловка, ул. Дунаевского</t>
  </si>
  <si>
    <t>Установка системы учета для технологического присоединения энергопринимающих устройств Заявителя ООО Миранда Медиа г. Горловка, ул. Белецкого</t>
  </si>
  <si>
    <t>Установка системы учета для технологического присоединения энергопринимающих устройств Заявителя ООО Миранда Медиа  г. Горловка, ул. Довгалевского</t>
  </si>
  <si>
    <t>Установка системы учета для технологического присоединения энергопринимающих устройств Заявителя ООО Миранда Медиа  г. Енакиево, пл. Ленина, 7</t>
  </si>
  <si>
    <t>Установка системы учета для технологического присоединения энергопринимающих устройств Заявителя ООО Миранда Медиа г. о. Дебальцево, с. Нижнее Лозовое</t>
  </si>
  <si>
    <t>Установка системы учета для технологического присоединения энергопринимающих устройств Заявителя ООО Миранда Медиа  г. Енакиево, пгт. Карло Марксово, в районе АЗС</t>
  </si>
  <si>
    <t>Установка системы учета для технологического присоединения энергопринимающих устройств Заявителя ООО Миранда Медиа  г. Горловка, пос. Молочный</t>
  </si>
  <si>
    <t>Установка системы учета для технологического присоединения энергопринимающих устройств Заявителя ООО Миранда Медиа  г. о. Дебальцево, пгт. Луганское в районе АЗС</t>
  </si>
  <si>
    <t>Установка системы учета для технологического присоединения энергопринимающих устройств Заявителя ООО Миранда Медиа  г. Енакиево, пр. Забойщиков</t>
  </si>
  <si>
    <t xml:space="preserve"> Установка системы учета для технологического присоединения энергопринимающих устройств Заявителя ООО Миранда Медиа г. Дебальцево, г. Светлодарск, пр. Победы</t>
  </si>
  <si>
    <t xml:space="preserve"> Установка системы учета для технологического присоединения энергопринимающих устройств Заявителя ООО Миранда Медиа г. Дебальцево, ул. Октябрьская</t>
  </si>
  <si>
    <t>Установка системы учета для технологического присоединения энергопринимающих устройств Заявителя ООО Миранда Медиа  г. Дебальцево, г. Светлодарск, Молодежный бульвар</t>
  </si>
  <si>
    <t>Установка системы учета для технологического присоединения энергопринимающих устройств Заявителя ООО Миранда Медиа  г. Енакиево, ул. Манагарова</t>
  </si>
  <si>
    <t xml:space="preserve">
Установка системы учета для технологического присоединения энергопринимающих устройств Заявителя жилой дом Мсорозова Л. П.  г. Горловка, 
ул. Корнейчука, 22</t>
  </si>
  <si>
    <t xml:space="preserve">
Установка системы учета для технологического присоединения энергопринимающих устройств Заявителя жилой дом Извекова  г. Горловка, 
пер. Конюшинный, 2/1</t>
  </si>
  <si>
    <t xml:space="preserve">
 Установка системы учета для технологического присоединения энергопринимающих устройств Заявителя жилой дом Грабовский А. Д. г. Горловка, 
ул. Туркенича,44</t>
  </si>
  <si>
    <t xml:space="preserve">
Установка системы учета для технологического присоединения энергопринимающих устройств Заявителяскалад Зименков Н. А.   г. Горловка, 
ул. Первомайская, 50а/3</t>
  </si>
  <si>
    <t xml:space="preserve">
Установка системы учета для технологического присоединения энергопринимающих устройств Заявителяжилой дом Денисенко В. А. г. Горловка, 
ул. Братская,66</t>
  </si>
  <si>
    <t>Установка системы учета для технологического присоединения энергопринимающих устройств Заявителяжилой дом Сапожникова Н. А.  г. Горловка, 
ул. Асмалковской,6</t>
  </si>
  <si>
    <t xml:space="preserve">
Установка системы учета для технологического присоединения энергопринимающих устройств Заявителя жилой дом Сапожников Р. Н.   г. Горловка, 
ул. Асмалковской,8</t>
  </si>
  <si>
    <t xml:space="preserve">
Установка системы учета для технологического присоединения энергопринимающих устройств Заявителя Кожевникова А. Д.  г. Горловка, 
ул.Саратовская, 21</t>
  </si>
  <si>
    <t xml:space="preserve">
Установка системы учета для технологического присоединения энергопринимающих устройств Заявителя прицеп Савченко Т. А.  г. Горловка, 
пр.Победы, возле дома №102</t>
  </si>
  <si>
    <t xml:space="preserve">
Установка системы учета для технологического присоединения энергопринимающих устройств Заявителя ДЖКХ Енакиево  г.о.Енакиево, пгт. Карло-Марксово, ул. Правды, ул. Осипенко</t>
  </si>
  <si>
    <t xml:space="preserve"> 
 Установка системы учета для технологического присоединения энергопринимающих устройств ЗаявителяДЖКХ Енакиево  г.о.Енакиево,  ул. Чубаря</t>
  </si>
  <si>
    <t>Установка системы учета для технологического присоединения энергопринимающих устройств Заявителя Абдуллаев А. В. жилой дом
г. Горловка, ул. Брестская, д. 8</t>
  </si>
  <si>
    <t>Установка системы учета для технологического присоединения энергопринимающих устройств Заявителя Житник И. Н. г. Горловка, ул. Курченко, 10</t>
  </si>
  <si>
    <t>Установка системы учета для технологического присоединения энергопринимающих устройств Заявителя Подольчкий В. К. г.Енакиево 
пр.Металлургов, 15б</t>
  </si>
  <si>
    <t>г.Енакиево, ул. Вознесенского, 23</t>
  </si>
  <si>
    <t>Установка системы учета для технологического присоединения энергопринимающих устройств Заявителя Глухов А. Г. г.Горловка
ул. Гостелло, 25</t>
  </si>
  <si>
    <t>Установка системы учета для технологического присоединения энергопринимающих устройств Заявителя Бессараб С. Н. г.о. Дебальцево
пгт. Луганское, ул. Артема, 10</t>
  </si>
  <si>
    <t>Установка системы учета для технологического присоединения энергопринимающих устройств Заявителя Манжос Е. А. г.Енакиево 
ул. Поливоды, гараж 40а/4</t>
  </si>
  <si>
    <t>Установка системы учета для технологического присоединения энергопринимающих устройств Заявителя Абдюков М. А.  г.Горловка 
ул. Ульянова, земельный участок 4/1</t>
  </si>
  <si>
    <t>Установка системы учета для технологического присоединения энергопринимающих устройств Заявителя Артемов А. А.   торговый киоск
г.о. Енакиево, г. Енакиево, 
ул. Калинина,60</t>
  </si>
  <si>
    <t>Установка системы учета для технологического присоединения энергопринимающих устройств Заявителя Ханина А. С.
г.о. Енакиево, г. Енакиево, 
ул. Мариупольская,13/50</t>
  </si>
  <si>
    <t>Установка системы учета для технологического присоединения энергопринимающих устройств Заявителя Шепель С. А.
г.о. Дебальцево, г. Дебальцево, пос. Новолуганское, квартал "Дружбы", 20</t>
  </si>
  <si>
    <t>Установка системы учета для технологического присоединения энергопринимающих устройств Заявителя Малай М. Н.
г.о. Горловка, г. Горловка, ул. Моисеенко, 5</t>
  </si>
  <si>
    <t>Установка системы учета для технологического присоединения энергопринимающих устройств Заявителя ДЖКХ Енакиево  г.о.Енакиево,  ул. Ореховая</t>
  </si>
  <si>
    <t>Установка системы учета для технологического присоединения энергопринимающих устройств Заявителя Кутаев В. Д.  г.Горловка,
ул. Пражская, 45</t>
  </si>
  <si>
    <t xml:space="preserve"> Установка системы учета для технологического присоединения энергопринимающих устройств Заявителя спорткомплекс Юность г.Енакиево, пр. Берегового, 7а</t>
  </si>
  <si>
    <t>Установка системы учета для технологического присоединения энергопринимающих устройств Заявителя ИП Мустафанов И. Ф.  г.Горловка,в районе ул. Малыныча, 45</t>
  </si>
  <si>
    <t xml:space="preserve"> Установка системы учета для технологического присоединения энергопринимающих устройств Заявителя ТФК Мечта  г.Горловка, пр. Ленина, 8ж</t>
  </si>
  <si>
    <t>Установка системы учета для технологического присоединения энергопринимающих устройств Заявителя Салтыков С. Ю. г. Енакиево, пр. Горняков, 17</t>
  </si>
  <si>
    <t>Установка системы учета для технологического присоединения энергопринимающих устройств Заявителя Денежкина И. В. г. Енакиево, ул. Восточная, д. 2а-3</t>
  </si>
  <si>
    <t>Установка системы учета для технологического присоединения энергопринимающих устройств Заявителя Ершова В. Е.
 г. Горловка, ул. Говорова, д. 25</t>
  </si>
  <si>
    <t>Установка системы учета для технологического присоединения энергопринимающих устройств Заявителя Анохина Н. П.
 г. Горловка, ул. Григоращенко, д. 112</t>
  </si>
  <si>
    <t>Установка системы учета для технологического присоединения энергопринимающих устройств Заявителя Удовенко С. В.
 г. Енакиево, г. Юнокоммунаровск, ул. Юбилейная, д. 11, пом. 11г</t>
  </si>
  <si>
    <t>Установка системы учета для технологического присоединения энергопринимающих устройств Заявителя Ткачук Ю. М. 
 г. Горловка, ул. Андерсена, д. 23</t>
  </si>
  <si>
    <t>Установка системы учета для технологического присоединения энергопринимающих устройств Заявителя Федюшин Е.И.
 г. Горловка, пер. Песчаный, д. 2, кв.3</t>
  </si>
  <si>
    <t>Установка системы учета для технологического присоединения энергопринимающих устройств Заявителя Вьюненко Т. Н.
 г. Горловка, ул. Курнатовского, д. 15, кв.1</t>
  </si>
  <si>
    <t>Установка системы учета для технологического присоединения энергопринимающих устройств Заявителя Мадудина К. А.
 г. Горловка, ул. Подвойского, д. 102</t>
  </si>
  <si>
    <t>Установка системы учета для технологического присоединения энергопринимающих устройств Заявителя Омельченко Е. В.
 г. Енакиево, ул. Коммунистическая, д. 51, пом. 51-1</t>
  </si>
  <si>
    <t>Установка системы учета для технологического присоединения энергопринимающих устройств Заявителя Мисливец С. А.
 г. Енакиево, пр-т. Горняков, д. 35</t>
  </si>
  <si>
    <t>Установка системы учета для технологического присоединения энергопринимающих устройств Заявителя Иванова А. Н.
 г. Горловка, ул. Зеленая, д. 24</t>
  </si>
  <si>
    <t>Установка системы учета для технологического присоединения энергопринимающих устройств Заявителя Найденова Н. Н.
 г. Горловка, ул. Маковая, д. 2</t>
  </si>
  <si>
    <t>Установка системы учета для технологического присоединения энергопринимающих устройств Заявителя Иванова Е. Ф.
 г. Енакиево, пр-т. Ленина, д. 94</t>
  </si>
  <si>
    <t>Установка системы учета для технологического присоединения энергопринимающих устройств Заявителя Юондаренко Ю. В.  г. Дебальцево, ул. Леваневского, 89</t>
  </si>
  <si>
    <t>Установка системы учета для технологического присоединения энергопринимающих устройств Заявителя Ероян С. С.  г. Енакиево, ул. Коммунистическая, в районе жилого дома №40</t>
  </si>
  <si>
    <t>Установка системы учета для технологического присоединения энергопринимающих устройств Заявителя Денежкина И. В. г. Горловка, ул. Козиной, 57</t>
  </si>
  <si>
    <t>Установка системы учета для технологического присоединения энергопринимающих устройств Заявителя Уличкин В.И. г. Горловка, ул. Профинтерна, 3</t>
  </si>
  <si>
    <t>Установка системы учета для технологического присоединения энергопринимающих устройств Заявителя Тузова М. А. 
 г. Горловка, ул. Р. Зорге, д. 1а</t>
  </si>
  <si>
    <t>Установка системы учета для технологического присоединения энергопринимающих устройств Заявителя Кудинова Л. И.
 г.Дебальцево, ул. Станкевского, 60</t>
  </si>
  <si>
    <t>Установка системы учета для технологического присоединения энергопринимающих устройств Заявителя ООО "Пять звезд"
 г. Енакиево, ул. Луганское шоссе, д. 70А/13А</t>
  </si>
  <si>
    <t>Установка системы учета для технологического присоединения энергопринимающих устройств Заявителя Безуглов И. А.
 г. Горловка, ул. Андреева, д. 32</t>
  </si>
  <si>
    <t>Установка системы учета для технологического присоединения энергопринимающих устройств Заявителя Беспалов А. К.
 г. Енакиево, ул. Кирова, д. 20, кв.2</t>
  </si>
  <si>
    <t>Установка приборов коммерческого учета электрической энергии (мощности) для технологического присоединения энергопринимающих устройств Заявителя: ФЛ Лыдин Д.А. жилого дома - электроплита, электроотопле ул. Львовская 81, Петровский р-н</t>
  </si>
  <si>
    <t>Установка приборов коммерческого учета электрической энергии (мощности) для технологического присоединения энергопринимающих устройств Заявителя: ФЛ Шульга Н.В. жилого дома по ул. Красная 70, Куйбышевский р-н</t>
  </si>
  <si>
    <t>Установка приборов коммерческого учета электрической энергии (мощности) для технологического присоединения энергопринимающих устройств Заявителя: ФЛ Петренко Л.М. жилого дома - электроплита, электроотопле ул. Корганова 46, Петровский р-н</t>
  </si>
  <si>
    <t>Установка приборов коммерческого учета электрической энергии (мощности) для технологического присоединения энергопринимающих устройств Заявителя: МУП АГД "Дорожное ремонтно строительное управление" здания Буденного ДУ ул. Буденного 1, Буденновский р-н</t>
  </si>
  <si>
    <t>Установка приборов коммерческого учета электрической энергии (мощности) для технологического присоединения энергопринимающих устройств Заявителя: ФЛ Елкин Д.Д. жилого дома ул. Краснооктябрьская 43, Буденновский р-н</t>
  </si>
  <si>
    <t>Установка приборов коммерческого учета электрической энергии (мощности) для технологического присоединения энергопринимающих устройств Заявителя: МУП АГД "Зеленое строительство города донецка" парка "Энергетик" Буденновский внутригородской район</t>
  </si>
  <si>
    <t>Установка приборов коммерческого учета электрической энергии (мощности) для технологического присоединения энергопринимающих устройств Заявителя: ФЛ Ерыш Д.Д. жилого дома ул. Лазурная 39 Б, Кировский р-н</t>
  </si>
  <si>
    <t>Установка приборов коммерческого учета электрической энергии (мощности) для технологического присоединения энергопринимающих устройств Заявителя: ФЛ Кудрин С.А. жилого дома г. Моспино, ул. Петровского 3 Пролетарский р-н</t>
  </si>
  <si>
    <t>Установка приборов коммерческого учета электрической энергии (мощности) для технологического присоединения энергопринимающих устройств Заявителя: ФЛ Шиманская К. С. жилого дома г. Моспино, ул. 40 лет Октября 6, Пролетарский р-н</t>
  </si>
  <si>
    <t>Установка приборов коммерческого учета электрической энергии (мощности) для технологического присоединения энергопринимающих устройств Заявителя: ФЛ Тимофеев П.А. жилого дома г. Моспино, ул. Коммунистическая 22, Пролетарский р-н</t>
  </si>
  <si>
    <t>Установка приборов коммерческого учета электрической энергии (мощности) для технологического присоединения энергопринимающих устройств Заявителя: ФЛ Степкин Д.В. жилого дома электроплита, электроотопление, ул. Виктора Исакова 35, Куйбышевский р-н</t>
  </si>
  <si>
    <t>Установка приборов коммерческого учета электрической энергии (мощности) для технологического присоединения энергопринимающих устройств Заявителя: ФЛ Седашов М.В. жилого дома ул. Одинцова 134, Куйбышевский р-н</t>
  </si>
  <si>
    <t>Установка приборов коммерческого учета электрической энергии (мощности) для технологического присоединения энергопринимающих устройств Заявителя: ФЛ Гнатюк В.А. жилого дома, ул, ул. Библиотечная 14, Кировский р-н</t>
  </si>
  <si>
    <t>Установка приборов коммерческого учета электрической энергии (мощности) для технологического присоединения энергопринимающих устройств Заявителя: ФЛ Демина О.Н. жилого дома ул. Калиновская 18, Калининский р-н</t>
  </si>
  <si>
    <t>Установка приборов коммерческого учета электрической энергии (мощности) для технологического присоединения энергопринимающих устройств Заявителя: ФЛ Салихова К.Э. жилого дома ул. Камчатская 8, Куйбышевский р-н</t>
  </si>
  <si>
    <t>Установка приборов коммерческого учета электрической энергии (мощности) для технологического присоединения энергопринимающих устройств Заявителя: ФЛ Танчева Т.Н. жилого дома ул. Заря Коммунизма 73, Кировский р-н</t>
  </si>
  <si>
    <t>Установка приборов коммерческого учета электрической энергии (мощности) для технологического присоединения энергопринимающих устройств Заявителя: ФЛ Егорова А.В. жилого дома ул. Заозерная 62, Кировский р-н</t>
  </si>
  <si>
    <t>Установка приборов коммерческого учета электрической энергии (мощности) для технологического присоединения энергопринимающих устройств Заявителя: ФЛ Гончарова В.Н. жилого дома ул. Лысенко 65, Куйбышевский р-н</t>
  </si>
  <si>
    <t>Установка приборов коммерческого учета электрической энергии (мощности) для технологического присоединения энергопринимающих устройств Заявителя: ФЛ Коншина В.В. жилого дома ул. Прохоренко участок 58, г. Макеевка, Горняцкий р-н</t>
  </si>
  <si>
    <t>Установка приборов коммерческого учета электрической энергии (мощности) для технологического присоединения энергопринимающих устройств Заявителя: Филиал "Донецкое ПУВКХ" ГУП ДНР "ВОДА ДОНБАССА" устройства для восстановительных работ КНС-1 ул. Ромодановская 52 А, Петровский р-н</t>
  </si>
  <si>
    <t>Установка приборов коммерческого учета электрической энергии (мощности) для технологического присоединения энергопринимающих устройств Заявителя: ФЛ Переверзев А.Ю. жилого дома по ул. Кутаисская 9а, Буденновский р-н</t>
  </si>
  <si>
    <t>Установка приборов коммерческого учета электрической энергии (мощности) для технологического присоединения энергопринимающих устройств Заявителя: ИП Коростелев А.А. нежилого помещения пр. Дзержинского 64, Калининский р-н</t>
  </si>
  <si>
    <t>Установка приборов коммерческого учета электрической энергии (мощности) для технологического присоединения энергопринимающих устройств Заявителя: ФЛ Анненкова А.Е. жилого дома по ул. Фурманова 4, Калининский р-н</t>
  </si>
  <si>
    <t>Установка приборов коммерческого учета электрической энергии (мощности) для технологического присоединения энергопринимающих устройств Заявителя: ФЛ Соловьева И.В. жилого дома ул. Прохоренко 62, Горняцкий р-н Макеевка</t>
  </si>
  <si>
    <t>Установка приборов коммерческого учета электрической энергии (мощности) для технологического присоединения энергопринимающих устройств Заявителя: ФЛ Внуков Д.В. жилого дома ул. Георгия Димитрова участок 13, Буденновский р-н</t>
  </si>
  <si>
    <t>СУстановка приборов коммерческого учета электрической энергии (мощности) для технологического присоединения энергопринимающих устройств Заявителя: ООО "ЮСТОС ГРУПП" (врем.) щита временного электроснабжения ул. Калашникова 13, Калининский р-н</t>
  </si>
  <si>
    <t>Установка приборов коммерческого учета электрической энергии (мощности) для технологического присоединения энергопринимающих устройств Заявителя: ФЛ Бобков С.В. жилого дома ул. Магнитная 5А, Петровский р-н</t>
  </si>
  <si>
    <t>Установка приборов коммерческого учета электрической энергии (мощности) для технологического присоединения энергопринимающих устройств Заявителя: ФЛ Тычинский С.А. жилого дома ул. Свободная 16А, Петровский р-н</t>
  </si>
  <si>
    <t>Установка приборов коммерческого учета электрической энергии (мощности) для технологического присоединения энергопринимающих устройств Заявителя: ФЛ Тимченко А.Г. квартиры ул. Липецкая 27 кв. 2, Пролетарский р-н</t>
  </si>
  <si>
    <t>Установка приборов коммерческого учета электрической энергии (мощности) для технологического присоединения энергопринимающих устройств Заявителя: ФЛ Ларионова Е.А. жилого дома ул. Артековская 32, Киевский р-н</t>
  </si>
  <si>
    <t>Установка приборов коммерческого учета электрической энергии (мощности) для технологического присоединения энергопринимающих устройств Заявителя: ФЛ Маслиева С.А. жилого дома электроплита электроотопление ул. Пирогова 23 Куйбышевский р-н</t>
  </si>
  <si>
    <t>Установка приборов коммерческого учета электрической энергии (мощности) для технологического присоединения энергопринимающих устройств Заявителя: ИП Любичев Н.А. магазина ул. Сомова возле дома 39, Куйбышевский р-н</t>
  </si>
  <si>
    <t>Установка приборов коммерческого учета электрической энергии (мощности) для технологического присоединения энергопринимающих устройств Заявителя: ИП Мамедов Гачай Рафи оглы комплекса торговых павильонов ул. Бирюзова, Кировский р-н</t>
  </si>
  <si>
    <t>Установка приборов коммерческого учета электрической энергии (мощности) для технологического присоединения энергопринимающих устройств Заявителя: ООО "Камелот" нежилого помещения ул. Степаненко 3А, Куйбышевский р-н</t>
  </si>
  <si>
    <t>Установка приборов коммерческого учета электрической энергии (мощности) для технологического присоединения энергопринимающих устройств Заявителя: ФЛ Морозов И.С. часть жилого дома - квартира ул. Боклевского 5/2, Пролетарский р-н</t>
  </si>
  <si>
    <t>Установка приборов коммерческого учета электрической энергии (мощности) для технологического присоединения энергопринимающих устройств Заявителя: ФЛ Исаков Д.В. жилого дома ул. Юнокоммунарская 57, Куйбышевский р-н</t>
  </si>
  <si>
    <t>Установка приборов коммерческого учета электрической энергии (мощности) для технологического присоединения энергопринимающих устройств Заявителя: ФЛ Цыганок В.Б. жилого дома-электроплита, электроотопление ул. Пухова 85, Ленинский р-н</t>
  </si>
  <si>
    <t>Установка приборов коммерческого учета электрической энергии (мощности) для технологического присоединения энергопринимающих устройств Заявителя: ИП Гасанов Самир Телман оглы нежилого помещения  ул. Бакинских комиссаров 21, Куйбышевский р-н</t>
  </si>
  <si>
    <t>Установка приборов коммерческого учета электрической энергии (мощности) для технологического присоединения энергопринимающих устройств Заявителя: ФЛ Грыб К.А. квартиры,  ул. Мирная 11 кв.3, Кировский р-н</t>
  </si>
  <si>
    <t>Установка прибора учета электрической энергии (мощности) в точке поставки и установка шкафа 0,4 кВ с коммутационным аппаратом для электроснабжения жилой дом  заявителя, Попов Д.В. расположенного по адресу: г. Ясиноватая, ул. Комсомольская, д. 21</t>
  </si>
  <si>
    <t>Установка прибора учета электрической энергии (мощности) в точке поставки и установка шкафа 0,4 кВ с коммутационным аппаратом для электроснабжения жилой дом  заявителя, Алехина О.Э., расположенного по адресу: г. Макеевка, ул. Калинина, д. 50</t>
  </si>
  <si>
    <t>Установка прибора учета электрической энергии (мощности) в точке поставки и установка шкафа 0,4 кВ с коммутационным аппаратом для электроснабжения жилой дом  заявителя, Черкассова И.П. расположенного по адресу: г. Макеевка, ул. Буденного, 25</t>
  </si>
  <si>
    <t>Установка прибора учета электрической энергии (мощности) в точке поставки и установка шкафа 0,4 кВ с коммутационным аппаратом для электроснабжения уличного освещения  заявителя, Департамент ЖКХ Администрации г.о. Макеевка . расположенного по адресу: г. Макеевка, ул. Вяземского</t>
  </si>
  <si>
    <t>Установка прибора учета электрической энергии (мощности) в точке поставки и установка шкафа 0,4 кВ с коммутационным аппаратом для электроснабжения земельный участок  заявителя, ИП Кулешов И.О., расположенного по адресу: г. Макеевка, пер. Старобольничный, д. 5г</t>
  </si>
  <si>
    <t>Установка прибора учета электрической энергии (мощности) в точке поставки и установка шкафа 0,4 кВ с коммутационным аппаратом для электроснабжения нежилое помещение  заявителя, Чаплыгин Д.С., расположенного по адресу: г. Макеевка,пгт. Ясиновка, ул. Советская, д. 65 пом. 2</t>
  </si>
  <si>
    <t>Установка прибора учета электрической энергии (мощности) в точке поставки и установка шкафа 0,4 кВ с коммутационным аппаратом для электроснабжения жилой дом  заявителя, Криль И.С., расположенного по адресу: г. Макеевка, ул. Никитина, 44</t>
  </si>
  <si>
    <t>Установка прибора учета электрической энергии (мощности) в точке поставки и установка шкафа 0,4 кВ с коммутационным аппаратом для электроснабжения земельный участок заявителя, Волкова Е.С., расположенного по адресу: г. Макеевка, ул. Богдана Хмельницкого, 32а пом 1</t>
  </si>
  <si>
    <t>Установка прибора учета электрической энергии (мощности) в точке поставки и установка шкафа 0,4 кВ с коммутационным аппаратом для электроснабжения жилой дом  заявителя, Хомич В.Г. расположенного по адресу: г. Макеевка, ул. К. Либкнехта, 146</t>
  </si>
  <si>
    <t>Установка прибора учета электрической энергии (мощности) в точке поставки и установка шкафа 0,4 кВ с коммутационным аппаратом для электроснабжения гаража  заявителя, Пугач С.Н.расположенного по адресу: г. Макеевка, ул. Дзержинского,  46</t>
  </si>
  <si>
    <t>Установка прибора учета электрической энергии (мощности) в точке поставки и установка шкафа 0,4 кВ с коммутационным аппаратом для электроснабжения жилой дом заявителя, Хохлов С.В., расположенного по адресу: г. Макеевка, ул. Цимлянская, 2-2</t>
  </si>
  <si>
    <t>Установка прибора учета электрической энергии (мощности) в точке поставки и установка шкафа 0,4 кВ с коммутационным аппаратом для электроснабжения жилой дом заявителя, Горохов Г.В., расположенного по адресу: г. Макеевка, ул. Архангельская,10</t>
  </si>
  <si>
    <t>Установка прибора учета электрической энергии (мощности) в точке поставки и установка шкафа 0,4 кВ с коммутационным аппаратом для электроснабжения жилой дом заявителя, Синкина Е.С. расположенного по адресу: г. Макеевка, ул. Книжная, 15</t>
  </si>
  <si>
    <t>Установка прибора учета электрической энергии (мощности) в точке поставки и установка шкафа 0,4 кВ с коммутационным аппаратом для электроснабжения жилой дом заявителя, Лийко А.С.. расположенного по адресу: г. Макеевка, ул. Шевченко, 9</t>
  </si>
  <si>
    <t>Установка прибора учета электрической энергии (мощности) в точке поставки и установка шкафа 0,4 кВ с коммутационным аппаратом для электроснабжения жилой дом заявителя, Сивак Е.Г., расположенного по адресу: г. Макеевка, ул. Архангельская, 13</t>
  </si>
  <si>
    <t>Установка прибора учета электрической энергии (мощности) в точке поставки и установка шкафа 0,4 кВ с коммутационным аппаратом для электроснабжения СТО и мойка заявителя, ООО "Юрстроймонтаж", расположенного по адресу: г. Макеевка, ул. Кирова, д. 26</t>
  </si>
  <si>
    <t>Установка прибора учета электрической энергии (мощности) в точке поставки и установка шкафа 0,4 кВ с коммутационным аппаратом для электроснабжения жилой дом заявителя, Ворожейкина Ю.В., расположенного по адресу: г. Ясиноватая, ул. Садовая, 28</t>
  </si>
  <si>
    <t>Установка прибора учета электрической энергии (мощности) в точке поставки и установка шкафа 0,4 кВ с коммутационным аппаратом для электроснабжения уличного освещения  заявителя, Департамент ЖКХ Администрации г.о. Макеевка . расположенного по адресу: г. Макеевка, пос. Победы</t>
  </si>
  <si>
    <t>Установка прибора учета электрической энергии (мощности) в точке поставки и установка шкафа 0,4 кВ с коммутационным аппаратом для электроснабжения уличного освещения  заявителя, Департамент ЖКХ Администрации г.о. Макеевка . расположенного по адресу: г. Макеевка, ул. Таманская</t>
  </si>
  <si>
    <t>Установка прибора учета электрической энергии (мощности) в точке поставки и установка шкафа 0,4 кВ с коммутационным аппаратом для электроснабжения уличного освещения  заявителя, Департамент ЖКХ Администрации г.о. Макеевка . расположенного по адресу: г. Макеевка, ул. Глуховского, 2</t>
  </si>
  <si>
    <t>Установка прибора учета электрической энергии (мощности) в точке поставки и установка шкафа 0,4 кВ с коммутационным аппаратом для электроснабжения земельного  участка заявителя, Винджегельскис В.Х.расположенного по адресу: г. Макеевка, с/о Медик</t>
  </si>
  <si>
    <t>Установка прибора учета электрической энергии (мощности) в точке поставки и установка шкафа 0,4 кВ с коммутационным аппаратом для электроснабжения земельного  участка заявителя, ИП Серая О.М. расположенного по адресу: г. Макеевка, ул. Воровского, 26/82</t>
  </si>
  <si>
    <t>Установка прибора учета электрической энергии (мощности) в точке поставки и установка шкафа 0,4 кВ с коммутационным аппаратом для электроснабжения магазим  заявителя, ИП Волкова Е.В.. расположенного по адресу: г. Макеевка, ул. Кирова, в районе магазина Космос</t>
  </si>
  <si>
    <t>Установка прибора учета электрической энергии (мощности) в точке поставки и установка шкафа 0,4 кВ с коммутационным аппаратом для электроснабжения нежилого помещения заявителя, ИП Боршош А.А.. расположенного по адресу: г. Макеевка, м-н Зеленый, д. 65а</t>
  </si>
  <si>
    <t>Установка прибора учета электрической энергии (мощности) в точке поставки и установка шкафа 0,4 кВ с коммутационным аппаратом для электроснабжения нежилого помещения заявителя, ИП Боршош А.А.. расположенного по адресу: г. Макеевка, м-н Зеленый, д. 65б</t>
  </si>
  <si>
    <t>Установка прибора учета электрической энергии (мощности) в точке поставки и установка шкафа 0,4 кВ с коммутационным аппаратом для электроснабжения квартиры заявителя, Целых О.В. расположенного по адресу: г. Макеевка, ул. Успенского, д. 67 кв. 2</t>
  </si>
  <si>
    <t>Установка прибора учета электрической энергии (мощности) в точке поставки и установка шкафа 0,4 кВ с коммутационным аппаратом для электроснабжениянежилого помещения заявителя, ИП Живчик Н.В.. расположенного по адресу: г. Макеевка, ул. Херсонская, д. 29, пом. 1</t>
  </si>
  <si>
    <t>Установка прибора учета электрической энергии (мощности) в точке поставки и установка шкафа 0,4 кВ с коммутационным аппаратом для электроснабжениянежилого гаража, Черняяев В.А.. расположенного по адресу: г. Макеевка, ул. Бабарина, б/н</t>
  </si>
  <si>
    <t>Установка прибора учета электрической энергии (мощности) в точке поставки и установка шкафа 0,4 кВ с коммутационным аппаратом для электроснабжения жилой дом заявителя, Герасименко И.С. расположенного по адресу: г. Макеевка, ул. Чаплыгина, 47</t>
  </si>
  <si>
    <t>Установка прибора учета электрической энергии (мощности) в точке поставки и установка шкафа 0,4 кВ с коммутационным аппаратом для электроснабжения нежилого помещения заявителя, Никитин И.А.. расположенного по адресу: г. Макеевка, ул. Ярошенко, 11/48</t>
  </si>
  <si>
    <t>Установка прибора учета электрической энергии (мощности) в точке поставки и установка шкафа 0,4 кВ с коммутационным аппаратом для электроснабжения жилого дома заявителя, Шилина А.О. расположенного по адресу: г. Ясиноватая, ул. Щорса, 94</t>
  </si>
  <si>
    <t>Установка прибора учета электрической энергии (мощности) в точке поставки и установка шкафа 0,4 кВ с коммутационным аппаратом для электроснабжения жилого дома  заявителя, Никитина А.В. расположенного по адресу: г. Ясиноватая, ул. Добролюбова, 8а</t>
  </si>
  <si>
    <t>Установка прибора учета электрической энергии (мощности) в точке поставки и установка шкафа 0,4 кВ с коммутационным аппаратом для электроснабжения нежилого помещения заявителя, ООО "Медицинская лучевая диагностика" расположенного по адресу: г. Макеевка, ул. 250-лет Донбасса, д. 5, пом.1</t>
  </si>
  <si>
    <t>Установка прибора учета электрической энергии (мощности) в точке поставки и установка шкафа 0,4 кВ с коммутационным аппаратом для электроснабжения жилого дома  заявителя, Савельев В.Г., расположенного по адресу: г. Макеевка, пос. Ханженково, ул. Добролюдова, д. 32</t>
  </si>
  <si>
    <t>Установка прибора учета электрической энергии (мощности) в точке поставки и установка шкафа 0,4 кВ с коммутационным аппаратом для электроснабжения жилого дома  заявителя, Мельник С.Е, расположенного по адресу: г. Ясиноватая, ул. Коцюбинского, 67</t>
  </si>
  <si>
    <t>Установка прибора учета электрической энергии (мощности) в точке поставки и установка шкафа 0,4 кВ с коммутационным аппаратом для электроснабжения квартиры заявителя, Магунов Н.Г, расположенного по адресу: г. Макеевка, пер. Фабричный, д.1 кв.1</t>
  </si>
  <si>
    <t>Установка прибора учета электрической энергии (мощности) в точке поставки и установка шкафа 0,4 кВ с коммутационным аппаратом для электроснабжения жилого дома заявителя, Лыдина Н.Н. расположенного по адресу: г. Макеевка, ул. Бойкова, д. 19</t>
  </si>
  <si>
    <t>Установка прибора учета электрической энергии (мощности) в точке поставки и установка шкафа 0,4 кВ с коммутационным аппаратом для электроснабжения жилого дома заявителя, Брысенко Д.Н., расположенного по адресу: г. Макеевка, ул. Грузская, д. 66</t>
  </si>
  <si>
    <t>Установка прибора учета электрической энергии (мощности) в точке поставки и установка шкафа 0,4 кВ с коммутационным аппаратом для электроснабжения нежилое помещение  заявителя, ИП Живчик Н.В,, расположенного по адресу: г. Макеевка, ул. Херсонская пом.3</t>
  </si>
  <si>
    <t>Установка прибора учета электрической энергии (мощности) в точке поставки и установка шкафа 0,4 кВ с коммутационным аппаратом для электроснабжения земельного участка заявителя, ООО "Реал-АВто" расположенного по адресу: г. Макеевка, ул. Чайковского, район АТП</t>
  </si>
  <si>
    <t>Установка прибора учета электрической энергии (мощности) в точке поставки и установка шкафа 0,4 кВ с коммутационным аппаратом для электроснабжения жилого дома заявителя, Пунтус Л.Г. расположенного по адресу: г.о. Ясиноватая, с. Яковлевка, ул. Ясиноватская, д. 97</t>
  </si>
  <si>
    <t>Установка прибора учета электрической энергии (мощности) в точке поставки и установка шкафа 0,4 кВ с коммутационным аппаратом для электроснабжения жилого дома заявителя, Акишин В.В.расположенного по адресу: г.о. Ясиноватая, с. Яковлевка, ул. Ясиноватская, д. 38</t>
  </si>
  <si>
    <t>Установка прибора учета электрической энергии (мощности) в точке поставки и установка шкафа 0,4 кВ с коммутационным аппаратом для электроснабжения нежилое помещение  заявителя, ИП Резников В.Ф.,, расположенного по адресу: г. Макеевка, кв-л Гвардейский, строение 31</t>
  </si>
  <si>
    <t>Установка прибора учета электрической энергии (мощности) в точке поставки и установка шкафа 0,4 кВ с коммутационным аппаратом для электроснабжения жилого дома заявителя, Лазарев С.Л. расположенного по адресу: г. Макеевка, пос. Войкова, ул. Водопьянова, д. 105</t>
  </si>
  <si>
    <t>Установка прибора учета электрической энергии (мощности) в точке поставки и установка шкафа 0,4 кВ с коммутационным аппаратом для электроснабжения объект по осуществлению деятельности в сфере торговли заявителя, Сахно Л.А.. расположенного по адресу: г. Макеевка, ул. Шевченко, в районе ЦРБ</t>
  </si>
  <si>
    <t>Установка прибора учета электрической энергии (мощности) в точке поставки и установка шкафа 0,4 кВ с коммутационным аппаратом для электроснабжения жилого дома заявителя, Казанцева Н.А. расположенного по адресу: г. Макеевка, ул. Плановая, д. 1</t>
  </si>
  <si>
    <t>Установка прибора учета электрической энергии (мощности) в точке поставки и установка шкафа 0,4 кВ с коммутационным аппаратом для электроснабжения жилого дома заявителя, Жмага Г.Л., расположенного по адресу: г. Макеевка, ул. Островского, 13</t>
  </si>
  <si>
    <t>Установка прибора учета электрической энергии (мощности) в точке поставки и установка шкафа 0,4 кВ с коммутационным аппаратом для электроснабжения земельного участка заявителя,Суряк С.Н., расположенного по адресу: г. Макеевка, ул. Водная, д. 36</t>
  </si>
  <si>
    <t>Установка прибора учета электрической энергии (мощности) в точке поставки и установка шкафа 0,4 кВ с коммутационным аппаратом для электроснабжения жилого дома заявителя, Майданюк Е.И. расположенного по адресу: г. Макеевка, с. Калиново, ул. Амурская, 3</t>
  </si>
  <si>
    <t>Установка прибора учета электрической энергии (мощности) в точке поставки и установка шкафа 0,4 кВ с коммутационным аппаратом для электроснабжения земельного участка заявителя, Матураев К.А. расположенного по адресу: г. Макеевка, ул. Академисческая, 48</t>
  </si>
  <si>
    <t>Установка прибора учета электрической энергии (мощности) в точке поставки и установка шкафа 0,4 кВ с коммутационным аппаратом для электроснабжения жилого дома заявителя, Балацко Т.О. расположенного по адресу: г. Макеевка, пер. Котовского, д. 22.</t>
  </si>
  <si>
    <t>Установка прибора учета электрической энергии (мощности) в точке поставки и установка шкафа 0,4 кВ с коммутационным аппаратом для электроснабжения нежилого помещения заявителя, Сулима С.И.. расположенного по адресу: г. Макеевка, пл. Старобольничная, д. 1в, корп 1</t>
  </si>
  <si>
    <t>Установка прибора учета электрической энергии (мощности) в точке поставки и установка шкафа 0,4 кВ с коммутационным аппаратом для электроснабжения нежилого помещения заявителя, Сулима С.И.. расположенного по адресу: г. Макеевка, пл. Старобольничная, д. 1в, помещ. 1</t>
  </si>
  <si>
    <t>Установка прибора учета электрической энергии (мощности) в точке поставки и установка шкафа 0,4 кВ с коммутационным аппаратом для электроснабжения  объекта незавершенного строительства заявителя, Пугач С.Н. расположенного по адресу: г. Макеевка, ул. 21 съезда КПСС, д. 14</t>
  </si>
  <si>
    <t>Установка прибора учета электрической энергии (мощности) в точке поставки и установка шкафа 0,4 кВ с коммутационным аппаратом для электроснабжения квартиры заявителя, Мазур А.Л. расположенного по адресу: г. Ясиноватая, ул. Полтавская, 11</t>
  </si>
  <si>
    <t>Установка прибора учета электрической энергии (мощности) в точке поставки и установка шкафа 0,4 кВ с коммутационным аппаратом для электроснабжения  магазина заявителя, ООО "магазин Валентина" расположенного по адресу: г. Макеевка, ул.Шопена, д. 20</t>
  </si>
  <si>
    <t>Установка прибора учета электрической энергии (мощности) в точке поставки и установка шкафа 0,4 кВ с коммутационным аппаратом для электроснабжения квартиры заявителя, Козина Т.А. расположенного по адресу: г. Ясиноватая, ул. Полтавская, д. 21-2.</t>
  </si>
  <si>
    <t>Установка прибора учета электрической энергии (мощности) в точке поставки и установка шкафа 0,4 кВ с коммутационным аппаратом для электроснабжения жилого дома заявителя, Голышева Н.А. расположенного по адресу: г. Макеевка, ул. Ушинского, д. 14-1</t>
  </si>
  <si>
    <t>Установка прибора учета электрической энергии (мощности) в точке поставки и установка шкафа 0,4 кВ с коммутационным аппаратом для электроснабженияземельного участка заявителя, Семенова А.В. . расположенного по адресу: г. Макеевка, пос. Ленина, д 54А</t>
  </si>
  <si>
    <t>Установка прибора учета электрической энергии (мощности) в точке поставки и установка шкафа 0,4 кВ с коммутационным аппаратом для электроснабжения жилого дома  заявителя, Литовченко С.Н, расположенного по адресу: г. Макеевка, ул. Шахтера, 68</t>
  </si>
  <si>
    <t>Установка прибора учета электрической энергии (мощности) в точке поставки и установка шкафа 0,4 кВ с коммутационным аппаратом для электроснабжения квартиры  заявителя, Макашутина Л.В. расположенного по адресу: г. Макеевка, ул. Олимпийская, д. 4-1</t>
  </si>
  <si>
    <t>Установка прибора учета электрической энергии (мощности) в точке поставки и установка шкафа 0,4 кВ с коммутационным аппаратом для электроснабжения земельного участка   заявителя, Колодяжная Н.А. расположенного по адресу: г. Макеевка, п-т Генерала Данилова, 1б</t>
  </si>
  <si>
    <t>Установка прибора учета электрической энергии (мощности) в точке поставки и установка шкафа 0,4 кВ с коммутационным аппаратом для электроснабжения квартиры   заявителя, Колисниченко А.С. расположенного по адресу: г. Макеевка, ул. Аральская, 17-1</t>
  </si>
  <si>
    <t>Установка прибора учета электрической энергии (мощности) в точке поставки и установка шкафа 0,4 кВ с коммутационным аппаратом для электроснабжения жилого дома   заявителя, Винокуров В.В. расположенного по адресу: г. Макеевка, ул.Генерала Данилова, 6</t>
  </si>
  <si>
    <t>Установка прибора учета электрической энергии (мощности) в точке поставки и установка шкафа 0,4 кВ с коммутационным аппаратом для электроснабжения механизированная мойка   заявителя, ИП Дрей В.Н.  расположенного по адресу: г. Макеевка, ул.Ктрова, 2в</t>
  </si>
  <si>
    <t xml:space="preserve">Установка прибора учета электрической энергии (мощности) в точке поставки и установка шкафа 0,4 кВ с коммутационным аппаратом для электроснабжения квартиры  заявителя, Баранникова О.П. расположенного по адресу: г. Макеевка, ул.Ростовская, 22 -2 </t>
  </si>
  <si>
    <t>Установка прибора учета электрической энергии (мощности) в точке поставки и установка шкафа 0,4 кВ с коммутационным аппаратом для электроснабжения квартиры  заявителя, Лунина Н.И. расположенного по адресу: г. Макеевка, ул.Магистральная, 12</t>
  </si>
  <si>
    <t>Установка прибора учета электрической энергии (мощности) в точке поставки и установка шкафа 0,4 кВ с коммутационным аппаратом для электроснабжения гаража  заявителя, Билоус расположенного по адресу: г. Макеевка, ул. Севастопольская, д. 44(24) кв. 2</t>
  </si>
  <si>
    <t>Установка прибора учета электрической энергии (мощности) в точке поставки и установка шкафа 0,4 кВ с коммутационным аппаратом для электроснабженияземельного участка  заявителя, ООО "Конфитюр "расположенного по адресу: г. Макеевка, бул. Горбачева</t>
  </si>
  <si>
    <t>Установка прибора учета электрической энергии (мощности) в точке поставки и установка шкафа 0,4 кВ с коммутационным аппаратом для электроснабжения жилого дома   заявителя, Ушаков Е.Н. расположенного по адресу: г. Макеевка, ул.Токарная, 76</t>
  </si>
  <si>
    <t>Установка прибора учета электрической энергии (мощности) в точке поставки и установка шкафа 0,4 кВ с коммутационным аппаратом для электроснабжения уличного освещения  заявителя, Департамент ЖКХ Администрации г.о. Макеевка . расположенного по адресу: г. Макеевка, Октябрьскийр-н</t>
  </si>
  <si>
    <t>Установка прибора учета электрической энергии (мощности) в точке поставки и установка шкафа 0,4 кВ с коммутационным аппаратом для электроснабжения уличного освещения  заявителя, Департамент ЖКХ Администрации г.о. Макеевка . расположенного по адресу: г. Макеевка, пос. Красная Звезда</t>
  </si>
  <si>
    <t>Установка прибора учета электрической энергии (мощности) в точке поставки и установка шкафа 0,4 кВ с коммутационным аппаратом для электроснабжения уличного освещения  заявителя, Департамент ЖКХ Администрации г.о. Макеевка . расположенного по адресу: г. Макеевка, м-н Зеленый</t>
  </si>
  <si>
    <t>Установка прибора учета электрической энергии (мощности) в точке поставки и установка шкафа 0,4 кВ с коммутационным аппаратом для электроснабжения уличного освещения  заявителя, Департамент ЖКХ Администрации г.о. Макеевка . расположенного по адресу: г. Макеевка, ул.  Магистральная, д. 6</t>
  </si>
  <si>
    <t>Установка прибора учета электрической энергии (мощности) в точке поставки и установка шкафа 0,4 кВ с коммутационным аппаратом для электроснабжения уличного освещения  заявителя, Департамент ЖКХ Администрации г.о. Макеевка . расположенного по адресу: г. Макеевка, ул. Проектная</t>
  </si>
  <si>
    <t xml:space="preserve"> Установка прибора комерческого учета для технологического присоединения магазина ИП Егоров И.И. по адресу г.Мариуполь, пр. Металлургов д. 123а (ориентировочная протяженность - 0,02км)</t>
  </si>
  <si>
    <t xml:space="preserve"> Установка прибора комерческого учета  для технологического присоединения нежилое помещение ИП Миронец Ю.Р. по адресу г.Мариуполь, ул. Нововосточная,45 (ориентировочная протяженность - 0,035км)</t>
  </si>
  <si>
    <t xml:space="preserve"> Установка прибора комерческого учета  для технологического присоединения торговый павильон ИП Симонова Т.В. по адресу пгт. Володарское, ул. Ленина,79 (ориентировочная протяженность - 0,018км)</t>
  </si>
  <si>
    <t xml:space="preserve">  Установка прибора комерческого учета для технологического присоединения нежилое помещение ИП Финько Э.А. по адресу г. Мариуполь, пр. Ленина,83 (ориентировочная протяженность - 0,070км)</t>
  </si>
  <si>
    <t xml:space="preserve"> Установка прибора комерческого учета для технологического присоединения нежилое здание ИП Харакоз Ю.П.. по адресу Донецкая обл, Володарский р-н, с. Касьяновка, ул. Чапаева, 32 (ориентировочная протяженность - 0,030км)</t>
  </si>
  <si>
    <t xml:space="preserve">  Установка прибора комерческого учета для технологического присоединения жилого дома Красуцкая С.Н. по адресу  г. Мариуполь,ул. Ленская,63 (ориентировочная протяженность - 0,042км)</t>
  </si>
  <si>
    <t xml:space="preserve"> Установка прибора комерческого учета для технологического присоединения жилого дома Линник С.М. по адресу  с. Малоянисоль, ул. Лесная (пер. Щорса), д.6 (ориентировочная протяженность - 0,030км)</t>
  </si>
  <si>
    <t xml:space="preserve"> Установка прибора комерческого учета для технологического присоединения жилого дома Логачева В.Н. по адресу  с. Б.Коса, ул. Безуха,176/6 (ориентировочная протяженность - 0,045км)</t>
  </si>
  <si>
    <t xml:space="preserve"> Установка прибора комерческого учета для технологического присоединения  дома Медникова О.С. по адресу г. Мариуполь, пер. Спортивный, д. 4 (ориентировочная протяженность - 0,010км)</t>
  </si>
  <si>
    <t xml:space="preserve"> Установка прибора комерческого учета для технологического присоединения  здания ООО МЕТЭКСИМ по адресу пгт. Мангуш, ул. Ленина,д.62 (ориентировочная протяженность - 0,080км)</t>
  </si>
  <si>
    <t xml:space="preserve"> Установка прибора комерческого учета для технологического присоединения жилого дома Нагаенко А.А. по адресу  с. Б.Коса, ул. Безуха,185В (ориентировочная протяженность - 0,055км)</t>
  </si>
  <si>
    <t xml:space="preserve"> Установка прибора комерческого учета для технологического присоединения  дома Наталапко Т.А. по адресу г. Мариуполь, ул. Греческая, 131 (ориентировочная протяженность - 0,040км)</t>
  </si>
  <si>
    <t xml:space="preserve"> Установка прибора комерческого учета для технологического присоединения  дома Овод Н.В. по адресу пгт. Мангуш, переулок Октябрский, дом2(ориентировочная протяженность - 0,025км)</t>
  </si>
  <si>
    <t xml:space="preserve"> Установка прибора комерческого учета для технологического присоединения  дома Остапенко С.Д. по адресу 1/2 жилого дома, пгт. Ст. Крым, ул. Ленина, 76б (ориентировочная протяженность - 0,010км)</t>
  </si>
  <si>
    <t xml:space="preserve"> для технологического присоединения жилого дома Пахниц Е.Е по адресу  с. Б.Коса, ул. Безуха,10 (ориентировочная протяженность - 0,052км)</t>
  </si>
  <si>
    <t xml:space="preserve"> Установка прибора комерческого учета для технологического присоединения жилого дома Попова В.Д. по адресу  с. Урзуф, ул. Малиновского,19 (ориентировочная протяженность - 0,025м)</t>
  </si>
  <si>
    <t xml:space="preserve"> Установка прибора комерческого учета для технологического присоединения  общежитие Промремморстрой ООО по адресу г. Мариуполь, ул.Демократическая, 48 (ориентировочная протяженность - 0,040км)</t>
  </si>
  <si>
    <t xml:space="preserve"> Установка прибора комерческого учета для технологического присоединения торговый павильон Романенко О.В. по адресу  с. Б.Коса,  ул. Безуха, 137/3(ориентировочная протяженность - 0,015км)</t>
  </si>
  <si>
    <t xml:space="preserve"> Установка прибора комерческого учета для технологического присоединения нежилое помещение ИП Безух З.В.. по адресу  с. Б.Коса,  ул. Безуха, 141-а/1</t>
  </si>
  <si>
    <t xml:space="preserve"> Установка прибора комерческого учета для технологического присоединения  нежилое здание Пикуз А.И. по адресу г. Мариуполь, ул. Пашковского, 21б</t>
  </si>
  <si>
    <t xml:space="preserve"> Установка прибора комерческого учетадля технологического присоединения нежилого помещения ИП Селицкая В.А. по адресу г.Мариуполь, ул.Варшавская д.39 (ориентировочная протяженность - 0,02км, мощность СТ 400кВА)</t>
  </si>
  <si>
    <t>Установка прибора комерческого учета для технологического присоединения фонтана (классический светодинамиеский) АО "Смарт Систем"по адресу г.Мариуполь, б. Шевченко 331, 333, 335, 341, 343 и ул. Грушевского, 1,3,5 (ориентировочная протяженность - 0,01 км)</t>
  </si>
  <si>
    <t>Установка прибора комерческого учета для технологического присоединения жилого дома Сопельняк А.В. по адресу МО Мангушский, пгт Мангуш, ул.  Пионерская, д.4 (ориентировочная протяженность - 0,06 км)</t>
  </si>
  <si>
    <t>Установка прибора комерческого учета для технологического присоединения жилого дома Тарасенко А.Д. по адресу МО Володарский, с. Суженка, ул. Дорофеева, д.7 (ориентировочная протяженность - 0,02 км)</t>
  </si>
  <si>
    <t>Установка прибора комерческого учета для технологического присоединения земельного участка ИП Фролова О.В. по адресу Першотравневый р-н, с. Белосарайская Коса, ул.Безуха, уч. 30х/1а (ориентировочная протяженность - 0,035 км)</t>
  </si>
  <si>
    <t xml:space="preserve"> Установка прибора комерческого учета для технологического присоединения жилого дома Харахорин П.В. по адресу МО Володарский, с. Ключевое, ул. Гагарина, д.50 (ориентировочная протяженность - 0,015 км)</t>
  </si>
  <si>
    <t>Установка прибора комерческого учета для технологического присоединения жилого дома Шолон О.В.. по адресу МО Володарский, с. Федоровка, ул. Центральная, д.74 (ориентировочная протяженность - 0,04 км)</t>
  </si>
  <si>
    <t>Установка прибора комерческого учета для технологического присоединения магазина ИП Шурда М.И. по адресу МО Мангушский, пгт Ялта, ул. Центральная, 50-В (ориентировочная протяженность - 0,021 км)</t>
  </si>
  <si>
    <t>Установка прибора комерческого учета для технологического присоединения земельный участок Шурда М.И. по адресу МО Мангушский,  пгт Ялта, ул. Чапаева, д.48 (ориентировочная протяженность - 0,022 км)</t>
  </si>
  <si>
    <t>Установка прибора комерческого учета для технологического присоединения жилого дома (1/2) Ялынская Н.В.по адресу г. Мариуполь, Киевский проезд, д.11 (ориентировочная протяженность - 0,028 км)</t>
  </si>
  <si>
    <t xml:space="preserve"> Установка прибора комерческого учета для технологического присоединения жилого дома Гладун М.Б. по адресу МО Володарский, с. Тополиное, ул.Новая, д.5 (ориентировочная протяженность - 0,015 км)</t>
  </si>
  <si>
    <t xml:space="preserve"> для технологического присоединения жилого дома А-1 Ксенофонтов В.В. по адресу МО Мариуполь, пгт Сартана, ул. Октябрьская, д.27 (ориентировочная протяженность - 0,023 км)</t>
  </si>
  <si>
    <t>Установка прибора комерческого учета для технологического присоединения жилого дома Осипов А.В.. по адресу МО Мангушский, пгт Ялта, ул. Октябрьская, 4Б (ориентировочная протяженность - 0,01 км)</t>
  </si>
  <si>
    <t>Установка прибора комерческого учета для технологического присоединения жилого дома Хавалиц Т.В. по адресу МО Мариуполь, пгт Сартана, ул. Октябрьская, д.77а (ориентировочная протяженность - 0,020 км)</t>
  </si>
  <si>
    <t>Установка прибора комерческого учета для технологического присоединения жилого дома Яницкий А.Н. по адресу МО Мангушский, с. Захарьевка, ул. Энгельса, д.8 (ориентировочная протяженность - 0,027 км)</t>
  </si>
  <si>
    <t>Установка прибора комерческого учета для технологического присоединения жилого домаЯрошенко Т.И. по адресу МО Мариуполь, пгт Сартана, ул. Красноармейская, д.75 (ориентировочная протяженность - 0,030 км)</t>
  </si>
  <si>
    <t xml:space="preserve"> Установка прибора комерческого учета для технологического присоединения жилой дом Руденко О.В.. по адресу Першотравневый р-н, с. Белосарайская Коса, ул.Безуха, д.72-Б</t>
  </si>
  <si>
    <t>Установка прибора комерческого учета для технологического присоединения жилой дом Чекалова Л.И.. по адресу Першотравневый р-н, с. Урзуф, ул. Горького, д.34-ф</t>
  </si>
  <si>
    <t>Установка прибора комерческого учета для технологического присоединения жилого дома Никуоина Е.Г. по адресу МО Мангушский, с. Урзуф, ул. Степная, д.105</t>
  </si>
  <si>
    <t>Установка прибора комерческого учета для технологического присоединения земельный участок (стройплощадка) ООО "РСК" по адресу г. Мариуполь, пр. Маршала Жукова, 90б</t>
  </si>
  <si>
    <t>Установка прибора комерческого учета для технологического присоединения жилого дома Кемичаджи Г.Е. по адресу г.Мариуполь, ул. Матросова 92/25 (ориентировочная протяженность - 0,02км, мощность СТ 400кВА)</t>
  </si>
  <si>
    <t>Установка прибора комерческого учета для технологического присоединения жилого дома Кемичаджи Д.Г. по адресу г.Мариуполь, ул. Куприна 1/203 (ориентировочная протяженность - 0,02км, мощность СТ 400кВА)</t>
  </si>
  <si>
    <t>Установка прибора комерческого учета для технологического присоединения жилого дома Балашовой И.В. по адресу с.Урзуф, ул. Набережная 53-А (ориентировочная протяженность - 0,025км, мощность СТ 180кВА)</t>
  </si>
  <si>
    <t>Установка прибора комерческого учета для технологического присоединения нежилого здания ИП Товарчи С.М. по адресу пгт.Володарское, ул.Калинина 266/3 (ориентировочная протяженность - 0,32км, мощность СТ 250кВА)</t>
  </si>
  <si>
    <t>Установка прибора комерческого учета для технологического присоединения жилого дома Любенко В.М. по адресу с.Урзуф, ул. Набережная 53 (ориентировочная протяженность - 0,025км, мощность СТ 180кВА)</t>
  </si>
  <si>
    <t>Установка прибора комерческого учета для технологического присоединения жилого дома Мартыненко О.Н. по адресу г.Мариуполь, ул.Кленовая д.39 (ориентировочная протяженность - 0,02км, мощность СТ 400кВА)</t>
  </si>
  <si>
    <t>Установка прибора комерческого учета для технологического присоединения земельного участка Сопова Н.М. по адресу г.Мариуполь, СТ Моряк, ул. Двенадцатая 98 (ориентировочная протяженность - 0,0122км, мощность СТ 400кВА)</t>
  </si>
  <si>
    <t>Установка прибора комерческого учета для технологического присоединения земельного участка Ягмурджи Н.Н. по адресу г.Мариуполь, перекресток ул.Козлова и ул.Варшавской (ориентировочная протяженность - 0,025км, мощность СТ 400кВА)</t>
  </si>
  <si>
    <t>Установка прибора комерческого учета для технологического присоединения гаража Агурбаш М.С. по адресу пгт. Ялта, ул. 40 лет Победы 25 (ориентировочная протяженность - 0,150км, мощность СТ 400кВА)</t>
  </si>
  <si>
    <t>Установка прибора комерческого учета для технологического присоединения нежилого помещения Алибей Н.А. по адресу г.Мариуполь, ул.Машиностроительная 78 пом. 73,74 (ориентировочная протяженность - 0,042км, мощность СТ 630кВА)</t>
  </si>
  <si>
    <t>Установка прибора комерческого учета для технологического присоединения жилого дома Альбермах О.А. по адресу: пгт.Сартана, ул.Челюскинцев 38 (ориентировочная протяженность - 0,015км, мощность СТ 400кВА)</t>
  </si>
  <si>
    <t>Установка прибора комерческого учета для технологического присоединения жилого дома Бондаренко С.Н. по адресу: с.Суженка, ул.Степная д. 37А(ориентировочная протяженность - 0,025км, мощность СТ 100кВА)</t>
  </si>
  <si>
    <t>Установка прибора комерческого учета для технологического присоединения земельного участка Букина Д.И.. по адресу: с.Мелекино, ул.Набережная 9/5 (ориентировочная протяженность - 0,015км, мощность СТ 400кВА)</t>
  </si>
  <si>
    <t>Установка прибора комерческого учета для технологического присоединения жилого дома Вакулика В.В.. по адресу: с.Шевченко, ул.Верхняя д.4(ориентировочная протяженность - 0,03км, мощность СТ 100кВА)</t>
  </si>
  <si>
    <t>Установка прибора комерческого учета для технологического присоединения жилого дома Васильченко Т.Л. по адресу: г.Мариуполь, ул.Семенишина 32а(ориентировочная протяженность - 0,025км, мощность СТ 400кВА)</t>
  </si>
  <si>
    <t>Установка прибора комерческого учета для технологического присоединения жилого дома Велигоненко В.И. по адресу: с.Старченково, ул.Фрунзе д.28(ориентировочная протяженность - 0,03км, мощность СТ 100кВА)</t>
  </si>
  <si>
    <t>Установка прибора комерческого учета для технологического присоединения жилого дома Величко Е.Г. по адресу: с.Суженка, ул.Степная д.37Б (ориентировочная протяженность - 0,02км, мощность СТ 100кВА)</t>
  </si>
  <si>
    <t>Установка прибора комерческого учета для технологического присоединения жилого дома Вечерковская Е.В. по адресу: с.Б.Коса, ул.Безуха 78а (ориентировочная протяженность - 0км, мощность СТ 160кВА)</t>
  </si>
  <si>
    <t>Установка прибора комерческого учета для технологического присоединения жилого дома Вовк А.А. по адресу: с.Старченково, ул.Калинина д.37 (ориентировочная протяженность - 0км, мощность СТ 400кВА)</t>
  </si>
  <si>
    <t>Установка прибора комерческого учета для технологического присоединения жилого дома Глушко Т.Н. по адресу: с.Заря, ул.Октябрьская д.9 (ориентировочная протяженность - 0,025км, мощность СТ 400кВА)</t>
  </si>
  <si>
    <t>Установка прибора комерческого учета для технологического присоединения земельного участка Давтян Д.С. по адресу: пгт.Ялта, ул.Центральная 59А (ориентировочная протяженность - 0,038км, мощность СТ 250кВА)</t>
  </si>
  <si>
    <t>Установка коммерческого учета электрической энергии по стороне 0,4 кВ  ТП650  для технологогического подключения рекламной конструкции,  Заявитель (ООО "ВОСТОК-МЕДИА") по адресу: г. Донецк, Красногвардейский пр-т, на пересечении с ул. Герцена</t>
  </si>
  <si>
    <t>Установка коммерческого учета электрической энергии по стороне 0,4 кВ  ТП450  для технологогического подключения рекламной конструкции,  Заявитель (ООО "ВОСТОК-МЕДИА") адресу: г. Донецк, ул. Пухова, на пересечении с ул. Куприна</t>
  </si>
  <si>
    <t>Установка коммерческого учета электрической энергии по стороне 0,4 кВ  ТП641  для технологогического подключения рекламной конструкции,  Заявитель (ООО "ВОСТОК-МЕДИА") по адресу: г. Донецк, ул.Марии Ульяновой, возде д.44 по проспекту Ильича</t>
  </si>
  <si>
    <t>Установка коммерческого учета электрической энергии (мощности) на объекте заявителя для Электроснабжение электронного табло Заявитель ООО "Либрам", расположенное в Новоазовском районе, 4 км от пункта пропуска Весёло-Возесенка со стороны ДНР на федеральной трассе М-14 (Р-280)</t>
  </si>
  <si>
    <t>Установка коммерческого учета электрической энергии (мощности) по  стороне 0,4 кВ ТП Заявителя Электроснабжение объекта Заявитель ООО "ПТБ "ПРАЙД", расположенного на территории Тельмановского района, севернее п. Тельманова, в полосе отвода строящегося железнодорожног8о участка Карбидный-Кичиксу Пикет 386</t>
  </si>
  <si>
    <t>1 - 20 кВ</t>
  </si>
  <si>
    <t>8.2.2.</t>
  </si>
  <si>
    <t>Средства коммерческого учета электрической энергии (мощности) трехфазные полукосвенного включения</t>
  </si>
  <si>
    <t>Установка коммерческого учета электрической энергии (мощности) по стороне 0,4кВ ТП-143 для подклюения строительной площадки (Зона2) Заявителя (ОБЩЕСТВО С ОГРАНИЧЕННОЙ ОТВЕТСТВЕННОСТЬЮ "СПЕЦИАЛИЗИРОВАННЫЙ ЗАСТРОЙЩИК "КОРПОРАЦИЯ СМУ-5") адресу: Российская Федерация, Донецкая Народная Республика, город Мариуполь, территория ограниченная: пр-т Ленина, ул. Казанцева, ул. Апатова, пр-т Нахимова, ул. Богдана Хмельницкого, ул. Бахчиванджи, ул. Зелинского</t>
  </si>
  <si>
    <t>Установка коммерческого учета электрической энергии (мощности) по стороне 0,4кВ ТП-142 для подклюения строительной площадки (Зона2) Заявителя (ОБЩЕСТВО С ОГРАНИЧЕННОЙ ОТВЕТСТВЕННОСТЬЮ "СПЕЦИАЛИЗИРОВАННЫЙ ЗАСТРОЙЩИК "КОРПОРАЦИЯ СМУ-5") адресу: Российская Федерация, Донецкая Народная Республика, город Мариуполь, территория ограниченная: пр-т Ленина, ул. Казанцева, ул. Апатова, пр-т Нахимова, ул. Богдана Хмельницкого, ул. Бахчиванджи, ул. Зелинского</t>
  </si>
  <si>
    <t>Установка коммерческого учета электрической энергии (мощности) по стороне 0,4кВ ТП-231 для подклюения сквера 9-й Пятилетки Заявителя (АКЦИОНЕРНОЕ ОБЩЕСТВО "ГОСУДАРСТВЕННАЯ КОМПАНИЯ "СЕВЕРАВТОДОР") адресу: Российская Федерация, Донецкая Народная Республика, городской округ Макеевка, Кировский район</t>
  </si>
  <si>
    <t>Установка коммерческого учета электрической энергии (мощности) по стороне 0,4кВ ТП-156 для подклюения земельного участка под строительтво МКД Заявителя (ОБЩЕСТВО С ОГРАНИЧЕННОЙ ОТВЕТСТВЕННОСТЬЮ ГРУППА КОМПАНИЙ "СТРОЙИНВЕСТ") адресу: Донецкая Народная Республика,г.о. Мариуполь, г. Мариуполь, ул. Куприна, д. 41А</t>
  </si>
  <si>
    <t>Установка коммерческого учета электрической энергии (мощности) по стороне 0,4кВ ТП-251 для подклюения земельного участка под Заявителя (ГАРАЖНЫЙ ПОТРЕБИТЕЛЬСКИЙ КООПЕРАТИВ  "АВТОГАРАЖИ "ПАРКИНГ") адресу: Российская Федерация, Донецкая Народная Республика, г.о. Мариуполь, г. Мариуполь,  пр. Строителей, 36Б</t>
  </si>
  <si>
    <t>Установка коммерческого учета электрической энергии (мощности) по стороне 0,4кВ ТП-841 для подклюения строительного оборудования Заявителя (ООО "СТРОЙТРАНСМЕХАНИЗАЦИЯ") адресу: ДНР, г. о. Донецк, г. Донецк, ул. Панфилова, 24 А</t>
  </si>
  <si>
    <t>Установка коммерческого учета электрической энергии (мощности) по стороне 0,4кВ ТП-84 для подклюения ЖИЛОГО ЗДАНИЯ Заявителя (ГБПОУ ДНР "ШАХТЕРСКИЙ КОЛЛЕДЖ КИНО И ТЕЛЕВИДЕНИЯ ИМЕНИ А.А. ХАНЖОНКОВА") адресу: РФ, ДНР, м.о. Шахтерск, г. Шахтерск, ул. Театральная, 35</t>
  </si>
  <si>
    <t>Установка коммерческого учета электрической энергии (мощности) по стороне 0,4кВ ТП-389 для подклюения нежилог здания Заявителя (ПАО "СБЕРБАНК РОССИИ") адресу: РФ, ДНР, го Донецк, город Донецк, проспект Ильича, 4</t>
  </si>
  <si>
    <t>Установка коммерческого учета электрической энергии (мощности) по стороне 0,4кВ проектируемого ТП Заявителя для подклюения земельного участка для размещения строительной техники Заявителя (ООО "МОСТОВИК") адресу:  РФ, ДНР, го Донецк, г. Донецк, пересечение проспекта Ильича и улицы Надережной (с западной стороны реки Кальмиус)</t>
  </si>
  <si>
    <t>Установка коммерческого учета электрической энергии (мощности) по стороне 0,4кВ  ТП 133 для подклюения земельного участка под строительство многокваритрного жилого дома  (ООО "СПЕЦИАЛИЗИРОВАННЫЙ ЗАСТРОЙЩИК "ТЮС-НР2") адресу:  РФ, ДНР, г.о. Мариуполь, г. Мариуполь, ул. Апатова, земельный участок 129а.</t>
  </si>
  <si>
    <t>Установка коммерческого учета электрической энергии (мощности) по стороне 0,4кВ  ТП 383 для подклюения земельного участка для размещения некапитальногостроения Заявителя (ООО "СПЕЦИАЛИЗИРОВАННЫЙ ЗАСТРОЙЩИК "АЗОВСКИЕ ПРОСТОРЫ") адресу: РФ, ДНР, г.о. Мариуполь, г. Мариуполь, в районе пересечения бул. Шевченко и ул. Артема</t>
  </si>
  <si>
    <t>Установка коммерческого учета электрической энергии (мощности) по стороне 0,4кВ ТП 207 для подклюения земельного участка для размещения строительной площадки Заявителя (ООО "ЭНЕРГОСТРОЙПРОЕКТ") адресу:  РФ, ДНР, г. Мариуполь, ул. Греческая, 219</t>
  </si>
  <si>
    <t>Установка коммерческого учета электрической энергии (мощности) по стороне 0,4кВ проектиркуемой ТП  для подклюения обхъекта  Заявителя (ООО "АЛАБУГА  ДЕВЕЛОПМЕНТ") адресу:  РФ, ДНР, город Донецк, улица Взлетная, дом 1</t>
  </si>
  <si>
    <t>Установка коммерческого учета электрической энергии (мощности) на фасаде ТП-24  для подклюения объекта  Ремонтно-бытовой участок (РБУ) Заявителя (ООО "РАМИНЖИНИРИНГ") г. Мариуполь, на автостоянке (ориентировочно пр. Металлургов, д. 125А)</t>
  </si>
  <si>
    <t>Установка коммерческого учета электрической энергии (мощности) по стороне 0,4кВ в ТП-90  для подклюения объекта  Заявителя (ООО СЗ "ГОР-СТРОЙ"), расположенный по адресу: 
г. Мариуполь, ул. Ленина, 58</t>
  </si>
  <si>
    <t>Установка коммерческого учета электрической энергии (мощности) на фасаде ТП-428  для подклюения объекта Многоквартирный жилой дом Заявителя (ООО "ТЕКТОНИКА"), расположенный по адресу: г. Мариуполь, б-р Меотиды (50 лет Октября), 11</t>
  </si>
  <si>
    <t>Установка коммерческого учета электрической энергии (мощности) по стороне 0,4кВ в ТП-711  для подклюения объекта Стройгородок Заявителя (ООО "СТРОЙСИТИ"), который будет распологаться в  г. Мариуполь пересечение пр. Ильича и ул. Вузовская</t>
  </si>
  <si>
    <t>150</t>
  </si>
  <si>
    <t>Установка коммерческого учета электрической энергии (мощности) на грнице Земельного участка для подклюения объекта Земельный участок Заявителя (ООО "СПЕЦИАЛИЗИРОВАННЫЙ ЗАСТРОЙЩИК ТЕМП"), расположенный по адресу: ДНР, г.Мариуполь, проспект Ленина, д.96А</t>
  </si>
  <si>
    <t>Установка коммерческого учета электрической энергии (мощности) по стороне 0,4кВ в ТП-370  для подклюения объекта Стадион "Западный" Заявитель (ООО "СЗ "ГОР-СТРОЙ"), расположенный по адресу: 
г. Мариуполь, ул. 60 лет СССР, 13</t>
  </si>
  <si>
    <t>Установка коммерческого учета электрической энергии (мощности) по стороне 0,4кВ в ТП-613  для подклюения объекта Здание торгового дома по продаже мебели Заявителя (ООО "РЕМЕЗОН"), расположенное по адресу: РФ, ДНР, г. Донецк, Калининский район, бул. Шевченко, дом 40Б</t>
  </si>
  <si>
    <t>Установка коммерческого учета электрической энергии (мощности) по стороне 0,4кВ в КТП-221  для подклюения объекта Здание административного комплекса, тренажерного домика, сауны и фитобара Заявителя (ООО "СТИМУЛ"), расположенного по адресу: ДНР, го Донецк, Куйбышевский район, улица Панфилова, дом 25А.</t>
  </si>
  <si>
    <t>Установка коммерческого учета электрической энергии (мощности) по стороне 0,4кВ в ТП-12  для подклюения объекта Нежилое помещение-автомойка Заявителя (ИП Ерёменко В.А.), по адресу: РФ, ДНР, г. Макеевка, ул. Донецкая, д.109</t>
  </si>
  <si>
    <t>Установка коммерческого учета электрической энергии (мощности) по стороне 0,4кВ в ТП-307  для подклюения объекта Встроенное нежилое помещение Заявителя (ИП Плакида А.В.) по адресу: РФ, ДНР,  г. Донецк, пр. Панфилова, 67</t>
  </si>
  <si>
    <t>Установка коммерческого учета электрической энергии (мощности) на фасаде ТП-99  для подклюения объекта Комплекс зданий (Корпус А-2, В-2, Б-2 столовая, спортивный корпус А-1, учебный корпус А-4, здание дизельной станции, здание электромеханической лаборатории с рабочим дизелем, здание учебно-тренировочного комплекса, здание с гаражными комплексами и хозблоком, площадка ТБО - наружное освещение ФГАОУ ВО "Севастопольский государственный университет" (филиал - Азовский морской институт), Заявителя (ООО "ОЛИМП СТРОЙ") расположенных по адресу: РФ, ДНР, город Мариуполь, улица Черноморская, 19</t>
  </si>
  <si>
    <t>Установка коммерческого учета электрической энергии (мощности) по стороне 0,4кВ в РП-37  для подклюения объекта Здание торгово-развлекательного комплекса Заявителя (ИП Шарпилов Д.В.), расположенное по адресу: РФ, ДНР, г.о. Макеевка, г. Макеевка, Советский район, ул. Кирова, дом 27 Б</t>
  </si>
  <si>
    <t>Строительство ЛЭП-0,4кВ от коммутационного аппарата прис. Резерв вРУ-,4 кВ РП-18 до расчетногоприбора учета для подключения земельного участка Заявителя (ТСН "ЮНИС") по адресу:  г. Мариуполь, Ильичевский район, ул. Сорочинская, 143 (установка ПУ на границе земельного участка)</t>
  </si>
  <si>
    <t>Строительство КЛ-0,4 кВ ТП взамен ТП-103 - ВРУ встроен.помещ для технологического присоединения жлого дома Заявителя (ООО "СПЕЦИАЛИЗИРОВАННЫЙ ЗАСТРОЙЩИК ТЕМП") по адресу: г. Мариуполь, ул. Апатова, д. 121.</t>
  </si>
  <si>
    <t>Строительство КЛ-0,4 кВ  для технологического присоединения жлого дома Заявителя (ООО "СПЕЦИАЛИЗИРОВАННЫЙ ЗАСТРОЙЩИК ТЕМП") по адресу: г. Мариуполь,                     пр. Нахимова, д. 101.</t>
  </si>
  <si>
    <t>Установка коммерческого учета электрической энергии (мощности) по стороне 0,4кВ ТП-176 для технологческого присоединения   строительной площадки для строительства МКЖЗ Заявителя ООО "СЗ "Мирастрой" по адресу: РФ, ДНР,  г. Мариуполь , пр. Ленина, 127 Б</t>
  </si>
  <si>
    <t>Установка коммерческого учета электрической энергии (мощности) по стороне 0,4кВ ТП-176 для технологческого присоединения  строительной площадки для строительства МКЖЗ Заявителя ООО "СЗ "Мирастрой"по адресу: РФ, ДНР,                  г. Мариуполь , пр. Ленина, 129 А</t>
  </si>
  <si>
    <t>Установка коммерческого учета электрической энергии (мощности) по стороне 0,4кВ ТП-551 для технологческого присоединения Земельный участок для строительства многоквартирного жилого дома Заявителя ООО "СЗ "Вертикаль Новороссия-1", по адресу: РФ, ДНР, г. Мариуполь, Орджоникедзевский район, пр-т Тульский, 158Д</t>
  </si>
  <si>
    <t>Установка коммерческого учета электрической энергии (мощности) по стороне 0,4кВ ТП-551 для технологческого присоединения Земельный участок для строительства многоквартирного жилого дома Заявителя ООО "СЗ "Вертикаль Новороссия-1", по адресу: РФ, ДНР, г. Мариуполь, Орджоникедзевский район, пр-т Тульский, 158Е</t>
  </si>
  <si>
    <t xml:space="preserve">Установка коммерческого учета электрической энергии (мощности) по стороне 0,4кВ ТП-240 для технологческого присоединения Электроснабжение здания оздоровительного реабилитационного-бальнеологического центра Заявителя ООО "МЕДИБЕСТ", по адресу: РФ, ДНР, г. Донецк, Калининский район, ул. Восточная, дом 11. </t>
  </si>
  <si>
    <t>Установка коммерческого учета электрической энергии (мощности) по стороне 0,4кВ ТП-383 для технологческого присоединения Электроснабжение земльного участка категории земель населенных пунктов с кадастровым номером 93:37:0010110:914, площадью 6078 кв/м, Заявителя ООО "СЗ" Азовские просторы" по адресу: РФ, ДНР, г. Мариуполь, Жовтневый район, ул. Артема, 98А</t>
  </si>
  <si>
    <t>Установка коммерческого учета электрической энергии (мощности) по стороне 0,4кВ ТП-17 для технологческого присоединени земельного участка Заявителя ООО СЗ "НОВОЕ ВРЕМЯ 3"       , расположенного по адресу: РФ, ДНР,                                 г.о. Мариуполь, г. Мариуполь, пр. Металлургов, 45а</t>
  </si>
  <si>
    <t>Установка коммерческого учета электрической энергии (мощности) по стороне 0,4кВ ТП-570 для технологческого присоединениземельного участка для жилой застройки Заявителя ООО "РЕГИОНАЛЬНАЯ СТРОИТЕЛЬНАЯ КОМПАНИЯ" , расположенного по адресу: РФ, ДНР, г.о. Мариуполь, г. Мариуполь, Орджоникидзевский район, ул. Киевская, 59б</t>
  </si>
  <si>
    <t>Установка коммерческого учета электрической энергии (мощности) по стороне 0,4кВ ТП Заявителя для технологческого присоединени земельного участка с расположенным на нем объектом капитального строительства Заявителя  ООО "БКД-СТРОЙ" , находящегося по адресу: ДНР,                   г. Мариуполь, Володарское шоссе, дом 1</t>
  </si>
  <si>
    <t>Установка коммерческого учета электрической энергии (мощности) по стороне 0,4кВ ПС-6/0,4 кВ Капиталная для технологческого присоединени цеха по отработке природного камня Заявителя  ИП Перерва В.И.    по адресу: ДНР, Горняцкий район, г. Макеевка, ул. Автотранспортная, д. 45-4</t>
  </si>
  <si>
    <t>Установка коммерческого учета электрической энергии (мощности) по стороне 0,4кВ ТП-42 для технологческого присоединени здания гаража для автокранов и механической мастерской Заявителя  ООО "МУЛЬТИ ГРАНД"           , расположенных по адресу:  г. Макеевка, улица Советская, дом 171а</t>
  </si>
  <si>
    <t>Установка коммерческого учета электрической энергии (мощности) по стороне 0,4кВ ТП-19 для технологческого присоединени нежилых зданий и сооружений Заявителя  ООО "Александрия" ,  расположенных по адресу: г. Макеевка,                                ул. Плеханова, дом 1д</t>
  </si>
  <si>
    <t xml:space="preserve">Установка коммерческого учета электрической энергии (мощности) по стороне 0,4кВ проектируемой ТП Заявителя для технологческого присоединени земельного участка Заявителя ООО "МОСТ" , расположенного по адресу:РФ, ДНР, г.о. Донецк, г. Донецк, ул. Независимости </t>
  </si>
  <si>
    <t>Установка коммерческого учета электрической энергии (мощности) по стороне 0,4кВ ТП-145 для технологческого присоединени земельного участка Заявителя ООО "Специализированный застройщик "РегионСтройПроект", расположенного по адресу: РФ, ДНР,                  г.о. Донецк, г. Донецк, пр. Ватутина, земельный участок 4</t>
  </si>
  <si>
    <t>Установка коммерческого учета электрической энергии (мощности) по стороне 0,4кВ ТП-5423 для технологческого присоединени земельного участка Заявителя ООО "Абрис" , расположенного по адресу:ДНР, Донецк,                       ул. Югославская, 2</t>
  </si>
  <si>
    <t>8.2.3.</t>
  </si>
  <si>
    <t>Средства коммерческого учета электрической энергии (мощности) трехфазные косвенного включения</t>
  </si>
  <si>
    <t>Установка пункта коммерческого учета на опоре подключения ВЛ-6кВ Старобешево-Щебзавод с отпайками для присоединения автомобильного газозаправочного пункта, автомойка на два поста, автозаправочная станция на 4 колонки, кафе на 30 посадочных мест с магазином, Заявитель (ОБЩЕСТВО С ОГРАНИЧЕННОЙ ОТВЕТСТВЕННОСТЬЮ "НИКА") расположенного по адресу:  пгт. Старобешево, ул. Советская, 1а, 1в</t>
  </si>
  <si>
    <t>35 кВ</t>
  </si>
  <si>
    <t>сметный расчет в ценах 2024 года</t>
  </si>
  <si>
    <t xml:space="preserve">* -  пообъектная расшифровка доступна в формате Excel при нажатии " + 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</si>
</sst>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"/>
    <numFmt numFmtId="165" formatCode="0.0000"/>
    <numFmt numFmtId="166" formatCode="0.0"/>
    <numFmt numFmtId="167" formatCode="0.000"/>
  </numFmts>
  <fonts count="35" x14ac:knownFonts="1"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3"/>
      <color rgb="FF444444"/>
      <name val="Times New Roman"/>
      <family val="1"/>
      <charset val="204"/>
    </font>
    <font>
      <sz val="13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vertAlign val="subscript"/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2"/>
      <name val="Times New Roman"/>
      <family val="1"/>
      <charset val="1"/>
    </font>
    <font>
      <sz val="11"/>
      <name val="Times New Roman"/>
      <family val="1"/>
      <charset val="204"/>
    </font>
    <font>
      <sz val="11"/>
      <name val="Times New Roman"/>
      <family val="1"/>
      <charset val="1"/>
    </font>
    <font>
      <sz val="12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3"/>
      <color indexed="8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3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9" fillId="0" borderId="0"/>
    <xf numFmtId="0" fontId="28" fillId="0" borderId="0"/>
  </cellStyleXfs>
  <cellXfs count="39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top" wrapText="1"/>
    </xf>
    <xf numFmtId="0" fontId="1" fillId="0" borderId="1" xfId="0" applyFont="1" applyBorder="1" applyAlignment="1">
      <alignment vertical="top" wrapText="1" inden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 indent="1"/>
    </xf>
    <xf numFmtId="4" fontId="1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0" borderId="0" xfId="0" applyNumberFormat="1" applyFont="1"/>
    <xf numFmtId="4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0" fontId="9" fillId="0" borderId="0" xfId="0" applyFont="1"/>
    <xf numFmtId="0" fontId="9" fillId="0" borderId="0" xfId="0" applyFont="1" applyAlignment="1">
      <alignment horizontal="right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right" vertical="center" wrapText="1"/>
    </xf>
    <xf numFmtId="0" fontId="0" fillId="0" borderId="0" xfId="0" applyAlignment="1">
      <alignment horizontal="right"/>
    </xf>
    <xf numFmtId="0" fontId="15" fillId="0" borderId="1" xfId="0" applyFont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left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0" xfId="0" applyFill="1" applyAlignment="1">
      <alignment horizontal="left" vertical="center" wrapText="1"/>
    </xf>
    <xf numFmtId="0" fontId="15" fillId="4" borderId="0" xfId="0" applyFont="1" applyFill="1" applyAlignment="1">
      <alignment vertical="center" wrapText="1"/>
    </xf>
    <xf numFmtId="0" fontId="0" fillId="3" borderId="13" xfId="0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center" vertical="center" wrapText="1"/>
    </xf>
    <xf numFmtId="1" fontId="12" fillId="4" borderId="1" xfId="0" applyNumberFormat="1" applyFont="1" applyFill="1" applyBorder="1" applyAlignment="1">
      <alignment horizontal="center" vertical="center" wrapText="1"/>
    </xf>
    <xf numFmtId="164" fontId="12" fillId="4" borderId="1" xfId="0" applyNumberFormat="1" applyFont="1" applyFill="1" applyBorder="1" applyAlignment="1">
      <alignment horizontal="center" vertical="center" wrapText="1"/>
    </xf>
    <xf numFmtId="1" fontId="12" fillId="4" borderId="0" xfId="0" applyNumberFormat="1" applyFont="1" applyFill="1" applyAlignment="1">
      <alignment horizontal="center" vertical="center" wrapText="1"/>
    </xf>
    <xf numFmtId="0" fontId="15" fillId="5" borderId="0" xfId="0" applyFont="1" applyFill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/>
    </xf>
    <xf numFmtId="4" fontId="18" fillId="0" borderId="0" xfId="0" applyNumberFormat="1" applyFont="1" applyAlignment="1">
      <alignment horizontal="center" vertical="center"/>
    </xf>
    <xf numFmtId="0" fontId="12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12" xfId="0" applyFill="1" applyBorder="1" applyAlignment="1">
      <alignment horizontal="left" vertical="center" wrapText="1"/>
    </xf>
    <xf numFmtId="3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1" fontId="21" fillId="0" borderId="1" xfId="0" applyNumberFormat="1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left" vertical="center" wrapText="1"/>
    </xf>
    <xf numFmtId="1" fontId="18" fillId="0" borderId="14" xfId="0" applyNumberFormat="1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4" fontId="18" fillId="0" borderId="14" xfId="0" applyNumberFormat="1" applyFont="1" applyBorder="1" applyAlignment="1">
      <alignment horizontal="center" vertical="center" wrapText="1"/>
    </xf>
    <xf numFmtId="4" fontId="18" fillId="0" borderId="0" xfId="0" applyNumberFormat="1" applyFont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2" fillId="6" borderId="16" xfId="0" applyFont="1" applyFill="1" applyBorder="1" applyAlignment="1">
      <alignment horizontal="center" vertical="center" wrapText="1"/>
    </xf>
    <xf numFmtId="0" fontId="12" fillId="6" borderId="0" xfId="0" applyFont="1" applyFill="1" applyAlignment="1">
      <alignment horizontal="center" vertical="center" wrapText="1"/>
    </xf>
    <xf numFmtId="0" fontId="0" fillId="6" borderId="12" xfId="0" applyFill="1" applyBorder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0" fillId="6" borderId="13" xfId="0" applyFill="1" applyBorder="1" applyAlignment="1">
      <alignment horizontal="center" vertical="center" wrapText="1"/>
    </xf>
    <xf numFmtId="0" fontId="15" fillId="7" borderId="0" xfId="0" applyFont="1" applyFill="1" applyAlignment="1">
      <alignment vertical="center" wrapText="1"/>
    </xf>
    <xf numFmtId="0" fontId="12" fillId="7" borderId="15" xfId="0" applyFont="1" applyFill="1" applyBorder="1" applyAlignment="1">
      <alignment horizontal="center" vertical="center" wrapText="1"/>
    </xf>
    <xf numFmtId="0" fontId="15" fillId="7" borderId="15" xfId="0" applyFont="1" applyFill="1" applyBorder="1" applyAlignment="1">
      <alignment horizontal="left" vertical="center" wrapText="1"/>
    </xf>
    <xf numFmtId="0" fontId="15" fillId="7" borderId="15" xfId="0" applyFont="1" applyFill="1" applyBorder="1" applyAlignment="1">
      <alignment horizontal="center" vertical="center" wrapText="1"/>
    </xf>
    <xf numFmtId="1" fontId="12" fillId="7" borderId="15" xfId="0" applyNumberFormat="1" applyFont="1" applyFill="1" applyBorder="1" applyAlignment="1">
      <alignment horizontal="center" vertical="center" wrapText="1"/>
    </xf>
    <xf numFmtId="164" fontId="12" fillId="7" borderId="15" xfId="0" applyNumberFormat="1" applyFont="1" applyFill="1" applyBorder="1" applyAlignment="1">
      <alignment horizontal="center" vertical="center" wrapText="1"/>
    </xf>
    <xf numFmtId="1" fontId="12" fillId="7" borderId="0" xfId="0" applyNumberFormat="1" applyFont="1" applyFill="1" applyAlignment="1">
      <alignment horizontal="center" vertical="center" wrapText="1"/>
    </xf>
    <xf numFmtId="0" fontId="15" fillId="0" borderId="15" xfId="0" applyFont="1" applyBorder="1" applyAlignment="1">
      <alignment horizontal="left" vertical="center" wrapText="1"/>
    </xf>
    <xf numFmtId="3" fontId="21" fillId="0" borderId="15" xfId="0" applyNumberFormat="1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4" xfId="0" applyFont="1" applyBorder="1" applyAlignment="1" applyProtection="1">
      <alignment vertical="center" wrapText="1"/>
      <protection locked="0"/>
    </xf>
    <xf numFmtId="1" fontId="21" fillId="0" borderId="15" xfId="0" applyNumberFormat="1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4" xfId="0" applyFont="1" applyBorder="1" applyAlignment="1" applyProtection="1">
      <alignment vertical="center" wrapText="1"/>
      <protection locked="0"/>
    </xf>
    <xf numFmtId="0" fontId="19" fillId="0" borderId="14" xfId="0" applyFont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164" fontId="12" fillId="4" borderId="15" xfId="0" applyNumberFormat="1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left" vertical="center" wrapText="1"/>
    </xf>
    <xf numFmtId="1" fontId="12" fillId="4" borderId="15" xfId="0" applyNumberFormat="1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164" fontId="12" fillId="0" borderId="15" xfId="0" applyNumberFormat="1" applyFont="1" applyBorder="1" applyAlignment="1">
      <alignment horizontal="center" vertical="center" wrapText="1"/>
    </xf>
    <xf numFmtId="165" fontId="15" fillId="0" borderId="15" xfId="0" applyNumberFormat="1" applyFont="1" applyBorder="1" applyAlignment="1">
      <alignment horizontal="center" vertical="center" wrapText="1"/>
    </xf>
    <xf numFmtId="1" fontId="15" fillId="0" borderId="0" xfId="0" applyNumberFormat="1" applyFont="1" applyAlignment="1">
      <alignment horizontal="center" vertical="center" wrapText="1"/>
    </xf>
    <xf numFmtId="1" fontId="15" fillId="0" borderId="15" xfId="0" applyNumberFormat="1" applyFont="1" applyBorder="1" applyAlignment="1">
      <alignment horizontal="center" vertical="center" wrapText="1"/>
    </xf>
    <xf numFmtId="0" fontId="18" fillId="0" borderId="15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left" vertical="center" wrapText="1"/>
    </xf>
    <xf numFmtId="0" fontId="18" fillId="0" borderId="16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165" fontId="15" fillId="0" borderId="17" xfId="0" applyNumberFormat="1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9" fillId="0" borderId="13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1" fillId="0" borderId="15" xfId="1" applyFont="1" applyBorder="1" applyAlignment="1">
      <alignment horizontal="center" vertical="center" wrapText="1"/>
    </xf>
    <xf numFmtId="0" fontId="0" fillId="6" borderId="13" xfId="0" applyFill="1" applyBorder="1" applyAlignment="1">
      <alignment horizontal="left" vertical="center" wrapText="1"/>
    </xf>
    <xf numFmtId="0" fontId="7" fillId="0" borderId="15" xfId="0" applyFont="1" applyBorder="1" applyAlignment="1">
      <alignment vertical="center" wrapText="1"/>
    </xf>
    <xf numFmtId="165" fontId="12" fillId="0" borderId="15" xfId="0" applyNumberFormat="1" applyFont="1" applyBorder="1" applyAlignment="1">
      <alignment horizontal="center" vertical="center" wrapText="1"/>
    </xf>
    <xf numFmtId="0" fontId="12" fillId="6" borderId="16" xfId="0" applyFont="1" applyFill="1" applyBorder="1" applyAlignment="1">
      <alignment horizontal="left" vertical="center" wrapText="1"/>
    </xf>
    <xf numFmtId="3" fontId="15" fillId="0" borderId="15" xfId="0" applyNumberFormat="1" applyFont="1" applyBorder="1" applyAlignment="1">
      <alignment horizontal="center" vertical="center" wrapText="1"/>
    </xf>
    <xf numFmtId="0" fontId="12" fillId="0" borderId="15" xfId="0" applyFont="1" applyBorder="1" applyAlignment="1">
      <alignment horizontal="left" vertical="center" wrapText="1"/>
    </xf>
    <xf numFmtId="164" fontId="15" fillId="0" borderId="15" xfId="0" applyNumberFormat="1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164" fontId="19" fillId="0" borderId="15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wrapText="1"/>
    </xf>
    <xf numFmtId="0" fontId="7" fillId="0" borderId="15" xfId="0" applyFont="1" applyBorder="1" applyAlignment="1">
      <alignment horizontal="center" vertical="center" wrapText="1"/>
    </xf>
    <xf numFmtId="1" fontId="12" fillId="0" borderId="15" xfId="0" applyNumberFormat="1" applyFont="1" applyBorder="1" applyAlignment="1">
      <alignment horizontal="center" vertical="center" wrapText="1"/>
    </xf>
    <xf numFmtId="1" fontId="12" fillId="0" borderId="0" xfId="0" applyNumberFormat="1" applyFont="1" applyAlignment="1">
      <alignment horizontal="center" vertical="center" wrapText="1"/>
    </xf>
    <xf numFmtId="0" fontId="15" fillId="5" borderId="16" xfId="0" applyFont="1" applyFill="1" applyBorder="1" applyAlignment="1">
      <alignment horizontal="center" vertical="center" wrapText="1"/>
    </xf>
    <xf numFmtId="0" fontId="19" fillId="7" borderId="15" xfId="0" applyFont="1" applyFill="1" applyBorder="1" applyAlignment="1">
      <alignment horizontal="center" vertical="center" wrapText="1"/>
    </xf>
    <xf numFmtId="1" fontId="19" fillId="7" borderId="15" xfId="0" applyNumberFormat="1" applyFont="1" applyFill="1" applyBorder="1" applyAlignment="1">
      <alignment horizontal="center" vertical="center" wrapText="1"/>
    </xf>
    <xf numFmtId="164" fontId="19" fillId="7" borderId="15" xfId="0" applyNumberFormat="1" applyFont="1" applyFill="1" applyBorder="1" applyAlignment="1">
      <alignment horizontal="center" vertical="center" wrapText="1"/>
    </xf>
    <xf numFmtId="1" fontId="15" fillId="0" borderId="16" xfId="0" applyNumberFormat="1" applyFont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left" vertical="center" wrapText="1"/>
    </xf>
    <xf numFmtId="166" fontId="12" fillId="4" borderId="0" xfId="0" applyNumberFormat="1" applyFont="1" applyFill="1" applyAlignment="1">
      <alignment horizontal="center" vertical="center" wrapText="1"/>
    </xf>
    <xf numFmtId="0" fontId="15" fillId="0" borderId="16" xfId="0" quotePrefix="1" applyFont="1" applyBorder="1" applyAlignment="1">
      <alignment horizontal="left" vertical="center" wrapText="1"/>
    </xf>
    <xf numFmtId="0" fontId="10" fillId="0" borderId="15" xfId="0" applyFont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 wrapText="1"/>
    </xf>
    <xf numFmtId="0" fontId="31" fillId="0" borderId="15" xfId="0" applyFont="1" applyBorder="1" applyAlignment="1">
      <alignment horizontal="center" vertical="center" wrapText="1"/>
    </xf>
    <xf numFmtId="0" fontId="0" fillId="6" borderId="12" xfId="0" applyFill="1" applyBorder="1" applyAlignment="1">
      <alignment horizontal="left" vertical="center" wrapText="1"/>
    </xf>
    <xf numFmtId="0" fontId="12" fillId="7" borderId="0" xfId="0" applyFont="1" applyFill="1" applyAlignment="1">
      <alignment horizontal="center" vertical="center" wrapText="1"/>
    </xf>
    <xf numFmtId="3" fontId="15" fillId="0" borderId="18" xfId="0" applyNumberFormat="1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left" vertical="center" wrapText="1"/>
    </xf>
    <xf numFmtId="164" fontId="15" fillId="0" borderId="20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164" fontId="16" fillId="0" borderId="23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7" fillId="0" borderId="0" xfId="0" applyFont="1"/>
    <xf numFmtId="0" fontId="7" fillId="8" borderId="15" xfId="0" applyFont="1" applyFill="1" applyBorder="1" applyAlignment="1">
      <alignment horizontal="center" vertical="center"/>
    </xf>
    <xf numFmtId="0" fontId="12" fillId="8" borderId="16" xfId="0" applyFont="1" applyFill="1" applyBorder="1" applyAlignment="1">
      <alignment horizontal="center" vertical="center" wrapText="1"/>
    </xf>
    <xf numFmtId="0" fontId="12" fillId="8" borderId="0" xfId="0" applyFont="1" applyFill="1" applyAlignment="1">
      <alignment horizontal="center" vertical="center" wrapText="1"/>
    </xf>
    <xf numFmtId="0" fontId="7" fillId="8" borderId="0" xfId="0" applyFont="1" applyFill="1"/>
    <xf numFmtId="0" fontId="0" fillId="8" borderId="12" xfId="0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12" fillId="8" borderId="15" xfId="0" applyFont="1" applyFill="1" applyBorder="1" applyAlignment="1">
      <alignment horizontal="center" vertical="center" wrapText="1"/>
    </xf>
    <xf numFmtId="0" fontId="15" fillId="8" borderId="15" xfId="0" applyFont="1" applyFill="1" applyBorder="1" applyAlignment="1">
      <alignment horizontal="left" vertical="center" wrapText="1"/>
    </xf>
    <xf numFmtId="0" fontId="15" fillId="8" borderId="15" xfId="0" applyFont="1" applyFill="1" applyBorder="1" applyAlignment="1">
      <alignment horizontal="center" vertical="center" wrapText="1"/>
    </xf>
    <xf numFmtId="1" fontId="12" fillId="8" borderId="15" xfId="0" applyNumberFormat="1" applyFont="1" applyFill="1" applyBorder="1" applyAlignment="1">
      <alignment horizontal="center" vertical="center" wrapText="1"/>
    </xf>
    <xf numFmtId="164" fontId="12" fillId="8" borderId="15" xfId="0" applyNumberFormat="1" applyFont="1" applyFill="1" applyBorder="1" applyAlignment="1">
      <alignment horizontal="center" vertical="center" wrapText="1"/>
    </xf>
    <xf numFmtId="0" fontId="15" fillId="8" borderId="0" xfId="0" applyFont="1" applyFill="1" applyAlignment="1">
      <alignment vertical="center" wrapText="1"/>
    </xf>
    <xf numFmtId="0" fontId="7" fillId="0" borderId="15" xfId="0" applyFont="1" applyBorder="1" applyAlignment="1">
      <alignment horizontal="center" vertical="center"/>
    </xf>
    <xf numFmtId="0" fontId="7" fillId="5" borderId="0" xfId="0" applyFont="1" applyFill="1"/>
    <xf numFmtId="1" fontId="19" fillId="7" borderId="0" xfId="0" applyNumberFormat="1" applyFont="1" applyFill="1" applyAlignment="1">
      <alignment horizontal="center" vertical="center" wrapText="1"/>
    </xf>
    <xf numFmtId="1" fontId="7" fillId="0" borderId="15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/>
    </xf>
    <xf numFmtId="0" fontId="0" fillId="0" borderId="15" xfId="0" applyBorder="1" applyAlignment="1">
      <alignment vertical="center"/>
    </xf>
    <xf numFmtId="3" fontId="7" fillId="0" borderId="15" xfId="0" applyNumberFormat="1" applyFont="1" applyBorder="1" applyAlignment="1">
      <alignment horizontal="center" vertical="center"/>
    </xf>
    <xf numFmtId="0" fontId="32" fillId="6" borderId="16" xfId="0" applyFont="1" applyFill="1" applyBorder="1" applyAlignment="1">
      <alignment horizontal="center" vertical="center" wrapText="1"/>
    </xf>
    <xf numFmtId="14" fontId="12" fillId="0" borderId="15" xfId="0" applyNumberFormat="1" applyFont="1" applyBorder="1" applyAlignment="1">
      <alignment horizontal="center" vertical="center" wrapText="1"/>
    </xf>
    <xf numFmtId="0" fontId="32" fillId="0" borderId="15" xfId="0" applyFont="1" applyBorder="1" applyAlignment="1">
      <alignment horizontal="left" vertical="center" wrapText="1"/>
    </xf>
    <xf numFmtId="0" fontId="32" fillId="0" borderId="15" xfId="0" applyFont="1" applyBorder="1" applyAlignment="1">
      <alignment horizontal="center" vertical="center" wrapText="1"/>
    </xf>
    <xf numFmtId="164" fontId="7" fillId="0" borderId="15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8" fillId="0" borderId="15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33" fillId="0" borderId="15" xfId="0" applyFont="1" applyBorder="1" applyAlignment="1">
      <alignment horizontal="center" vertical="center" wrapText="1"/>
    </xf>
    <xf numFmtId="1" fontId="7" fillId="0" borderId="16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vertical="center" wrapText="1"/>
    </xf>
    <xf numFmtId="0" fontId="12" fillId="6" borderId="15" xfId="0" applyFont="1" applyFill="1" applyBorder="1" applyAlignment="1">
      <alignment horizontal="center" vertical="center" wrapText="1"/>
    </xf>
    <xf numFmtId="2" fontId="15" fillId="0" borderId="15" xfId="0" applyNumberFormat="1" applyFont="1" applyBorder="1" applyAlignment="1">
      <alignment horizontal="center" vertical="center" wrapText="1"/>
    </xf>
    <xf numFmtId="0" fontId="7" fillId="0" borderId="15" xfId="0" applyFont="1" applyBorder="1" applyAlignment="1">
      <alignment horizontal="left" vertical="top" wrapText="1"/>
    </xf>
    <xf numFmtId="0" fontId="12" fillId="6" borderId="0" xfId="0" applyFont="1" applyFill="1" applyAlignment="1">
      <alignment horizontal="left" vertical="center" wrapText="1"/>
    </xf>
    <xf numFmtId="0" fontId="0" fillId="6" borderId="0" xfId="0" applyFill="1" applyAlignment="1">
      <alignment vertical="center" wrapText="1"/>
    </xf>
    <xf numFmtId="0" fontId="7" fillId="4" borderId="0" xfId="0" applyFont="1" applyFill="1"/>
    <xf numFmtId="0" fontId="0" fillId="6" borderId="13" xfId="0" applyFill="1" applyBorder="1" applyAlignment="1">
      <alignment vertical="center" wrapText="1"/>
    </xf>
    <xf numFmtId="0" fontId="32" fillId="7" borderId="15" xfId="0" applyFont="1" applyFill="1" applyBorder="1" applyAlignment="1">
      <alignment horizontal="center" vertical="center"/>
    </xf>
    <xf numFmtId="16" fontId="12" fillId="7" borderId="15" xfId="0" applyNumberFormat="1" applyFont="1" applyFill="1" applyBorder="1" applyAlignment="1">
      <alignment horizontal="center" vertical="center" wrapText="1"/>
    </xf>
    <xf numFmtId="1" fontId="32" fillId="7" borderId="15" xfId="0" applyNumberFormat="1" applyFont="1" applyFill="1" applyBorder="1" applyAlignment="1">
      <alignment horizontal="center" vertical="center"/>
    </xf>
    <xf numFmtId="1" fontId="32" fillId="7" borderId="0" xfId="0" applyNumberFormat="1" applyFont="1" applyFill="1" applyAlignment="1">
      <alignment horizontal="center" vertical="center"/>
    </xf>
    <xf numFmtId="16" fontId="15" fillId="0" borderId="15" xfId="0" applyNumberFormat="1" applyFont="1" applyBorder="1" applyAlignment="1">
      <alignment horizontal="center" vertical="center" wrapText="1"/>
    </xf>
    <xf numFmtId="0" fontId="15" fillId="0" borderId="16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center" vertical="center"/>
    </xf>
    <xf numFmtId="0" fontId="0" fillId="3" borderId="13" xfId="0" applyFill="1" applyBorder="1" applyAlignment="1">
      <alignment vertical="center" wrapText="1"/>
    </xf>
    <xf numFmtId="1" fontId="18" fillId="0" borderId="15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5" fillId="5" borderId="15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left" vertical="center" wrapText="1"/>
    </xf>
    <xf numFmtId="0" fontId="32" fillId="0" borderId="13" xfId="0" applyFont="1" applyBorder="1" applyAlignment="1">
      <alignment horizontal="center" vertical="center" wrapText="1"/>
    </xf>
    <xf numFmtId="164" fontId="7" fillId="0" borderId="13" xfId="0" applyNumberFormat="1" applyFont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25" fillId="0" borderId="13" xfId="0" applyFont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14" fontId="12" fillId="3" borderId="15" xfId="0" applyNumberFormat="1" applyFont="1" applyFill="1" applyBorder="1" applyAlignment="1">
      <alignment horizontal="center" vertical="center" wrapText="1"/>
    </xf>
    <xf numFmtId="0" fontId="32" fillId="3" borderId="15" xfId="0" applyFont="1" applyFill="1" applyBorder="1" applyAlignment="1">
      <alignment horizontal="left" vertical="center" wrapText="1"/>
    </xf>
    <xf numFmtId="0" fontId="32" fillId="3" borderId="15" xfId="0" applyFont="1" applyFill="1" applyBorder="1" applyAlignment="1">
      <alignment horizontal="center" vertical="center" wrapText="1"/>
    </xf>
    <xf numFmtId="0" fontId="32" fillId="3" borderId="15" xfId="0" applyFont="1" applyFill="1" applyBorder="1" applyAlignment="1">
      <alignment horizontal="center" vertical="center"/>
    </xf>
    <xf numFmtId="164" fontId="7" fillId="3" borderId="15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/>
    </xf>
    <xf numFmtId="0" fontId="16" fillId="0" borderId="24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164" fontId="16" fillId="0" borderId="17" xfId="0" applyNumberFormat="1" applyFont="1" applyBorder="1" applyAlignment="1">
      <alignment horizontal="center" vertical="center" wrapText="1"/>
    </xf>
    <xf numFmtId="0" fontId="32" fillId="0" borderId="15" xfId="0" applyFont="1" applyBorder="1" applyAlignment="1">
      <alignment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32" fillId="3" borderId="15" xfId="0" applyFont="1" applyFill="1" applyBorder="1" applyAlignment="1">
      <alignment vertical="center" wrapText="1"/>
    </xf>
    <xf numFmtId="0" fontId="32" fillId="4" borderId="15" xfId="0" applyFont="1" applyFill="1" applyBorder="1" applyAlignment="1">
      <alignment horizontal="center" vertical="center"/>
    </xf>
    <xf numFmtId="0" fontId="32" fillId="6" borderId="15" xfId="0" applyFont="1" applyFill="1" applyBorder="1" applyAlignment="1">
      <alignment vertical="center" wrapText="1"/>
    </xf>
    <xf numFmtId="0" fontId="32" fillId="6" borderId="15" xfId="0" applyFont="1" applyFill="1" applyBorder="1" applyAlignment="1">
      <alignment horizontal="center" vertical="center" wrapText="1"/>
    </xf>
    <xf numFmtId="0" fontId="32" fillId="6" borderId="15" xfId="0" applyFont="1" applyFill="1" applyBorder="1" applyAlignment="1">
      <alignment horizontal="center" vertical="center"/>
    </xf>
    <xf numFmtId="164" fontId="7" fillId="6" borderId="15" xfId="0" applyNumberFormat="1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0" borderId="15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 wrapText="1"/>
    </xf>
    <xf numFmtId="0" fontId="7" fillId="0" borderId="15" xfId="0" applyFont="1" applyBorder="1" applyAlignment="1">
      <alignment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vertical="top"/>
    </xf>
    <xf numFmtId="164" fontId="12" fillId="6" borderId="15" xfId="0" applyNumberFormat="1" applyFont="1" applyFill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167" fontId="15" fillId="0" borderId="15" xfId="0" applyNumberFormat="1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/>
    </xf>
    <xf numFmtId="166" fontId="15" fillId="0" borderId="15" xfId="0" applyNumberFormat="1" applyFont="1" applyBorder="1" applyAlignment="1">
      <alignment horizontal="center" vertical="center" wrapText="1"/>
    </xf>
    <xf numFmtId="165" fontId="15" fillId="0" borderId="16" xfId="0" applyNumberFormat="1" applyFont="1" applyBorder="1" applyAlignment="1">
      <alignment horizontal="center" vertical="center" wrapText="1"/>
    </xf>
    <xf numFmtId="0" fontId="15" fillId="0" borderId="15" xfId="0" applyFont="1" applyBorder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164" fontId="15" fillId="0" borderId="16" xfId="0" applyNumberFormat="1" applyFont="1" applyBorder="1" applyAlignment="1">
      <alignment horizontal="center" vertical="center" wrapText="1"/>
    </xf>
    <xf numFmtId="0" fontId="18" fillId="0" borderId="26" xfId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27" xfId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 wrapText="1"/>
    </xf>
    <xf numFmtId="164" fontId="7" fillId="0" borderId="16" xfId="0" applyNumberFormat="1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4" fontId="26" fillId="0" borderId="1" xfId="0" applyNumberFormat="1" applyFont="1" applyBorder="1" applyAlignment="1">
      <alignment horizontal="center" vertical="center" wrapText="1"/>
    </xf>
    <xf numFmtId="0" fontId="28" fillId="0" borderId="28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4" fontId="26" fillId="0" borderId="15" xfId="0" applyNumberFormat="1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/>
    </xf>
    <xf numFmtId="0" fontId="9" fillId="0" borderId="30" xfId="1" applyFont="1" applyBorder="1" applyAlignment="1">
      <alignment horizontal="center" vertical="center"/>
    </xf>
    <xf numFmtId="0" fontId="9" fillId="0" borderId="26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17" fontId="7" fillId="0" borderId="15" xfId="0" applyNumberFormat="1" applyFont="1" applyBorder="1" applyAlignment="1">
      <alignment horizontal="center" vertical="center"/>
    </xf>
    <xf numFmtId="4" fontId="15" fillId="0" borderId="0" xfId="0" applyNumberFormat="1" applyFont="1" applyAlignment="1">
      <alignment horizontal="center" vertical="center" wrapText="1"/>
    </xf>
    <xf numFmtId="0" fontId="23" fillId="0" borderId="15" xfId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5" borderId="0" xfId="0" applyFont="1" applyFill="1" applyAlignment="1">
      <alignment horizontal="center" vertical="center"/>
    </xf>
    <xf numFmtId="0" fontId="15" fillId="5" borderId="15" xfId="0" applyFont="1" applyFill="1" applyBorder="1" applyAlignment="1">
      <alignment horizontal="left" vertical="center" wrapText="1"/>
    </xf>
    <xf numFmtId="0" fontId="7" fillId="5" borderId="15" xfId="0" applyFont="1" applyFill="1" applyBorder="1" applyAlignment="1">
      <alignment horizontal="center" vertical="center"/>
    </xf>
    <xf numFmtId="1" fontId="15" fillId="5" borderId="15" xfId="0" applyNumberFormat="1" applyFont="1" applyFill="1" applyBorder="1" applyAlignment="1">
      <alignment horizontal="center" vertical="center" wrapText="1"/>
    </xf>
    <xf numFmtId="164" fontId="15" fillId="5" borderId="15" xfId="0" applyNumberFormat="1" applyFont="1" applyFill="1" applyBorder="1" applyAlignment="1">
      <alignment horizontal="center" vertical="center" wrapText="1"/>
    </xf>
    <xf numFmtId="1" fontId="15" fillId="5" borderId="0" xfId="0" applyNumberFormat="1" applyFont="1" applyFill="1" applyAlignment="1">
      <alignment horizontal="center" vertical="center" wrapText="1"/>
    </xf>
    <xf numFmtId="0" fontId="7" fillId="3" borderId="15" xfId="0" applyFont="1" applyFill="1" applyBorder="1" applyAlignment="1">
      <alignment vertical="center" wrapText="1"/>
    </xf>
    <xf numFmtId="0" fontId="7" fillId="3" borderId="15" xfId="0" applyFont="1" applyFill="1" applyBorder="1" applyAlignment="1">
      <alignment horizontal="center" vertical="center" wrapText="1"/>
    </xf>
    <xf numFmtId="164" fontId="12" fillId="3" borderId="15" xfId="0" applyNumberFormat="1" applyFont="1" applyFill="1" applyBorder="1" applyAlignment="1">
      <alignment horizontal="center" vertical="center" wrapText="1"/>
    </xf>
    <xf numFmtId="17" fontId="7" fillId="8" borderId="15" xfId="0" applyNumberFormat="1" applyFont="1" applyFill="1" applyBorder="1" applyAlignment="1">
      <alignment horizontal="center" vertical="center"/>
    </xf>
    <xf numFmtId="1" fontId="15" fillId="8" borderId="15" xfId="0" applyNumberFormat="1" applyFont="1" applyFill="1" applyBorder="1" applyAlignment="1">
      <alignment horizontal="center" vertical="center" wrapText="1"/>
    </xf>
    <xf numFmtId="164" fontId="15" fillId="8" borderId="15" xfId="0" applyNumberFormat="1" applyFont="1" applyFill="1" applyBorder="1" applyAlignment="1">
      <alignment horizontal="center" vertical="center" wrapText="1"/>
    </xf>
    <xf numFmtId="4" fontId="15" fillId="8" borderId="0" xfId="0" applyNumberFormat="1" applyFont="1" applyFill="1" applyAlignment="1">
      <alignment horizontal="center" vertical="center" wrapText="1"/>
    </xf>
    <xf numFmtId="0" fontId="7" fillId="6" borderId="15" xfId="0" applyFont="1" applyFill="1" applyBorder="1" applyAlignment="1">
      <alignment vertical="center" wrapText="1"/>
    </xf>
    <xf numFmtId="0" fontId="7" fillId="6" borderId="15" xfId="0" applyFont="1" applyFill="1" applyBorder="1" applyAlignment="1">
      <alignment horizontal="center" vertical="center" wrapText="1"/>
    </xf>
    <xf numFmtId="0" fontId="32" fillId="7" borderId="15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left" vertical="center"/>
    </xf>
    <xf numFmtId="164" fontId="11" fillId="0" borderId="0" xfId="0" applyNumberFormat="1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1" fillId="0" borderId="0" xfId="0" applyFont="1" applyAlignment="1">
      <alignment vertical="center" wrapText="1"/>
    </xf>
    <xf numFmtId="0" fontId="31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2" fillId="0" borderId="0" xfId="2" applyFont="1" applyAlignment="1">
      <alignment horizontal="left" vertical="center" wrapText="1"/>
    </xf>
    <xf numFmtId="0" fontId="2" fillId="0" borderId="0" xfId="2" applyFont="1" applyAlignment="1">
      <alignment horizontal="center" vertical="center" wrapText="1"/>
    </xf>
    <xf numFmtId="0" fontId="12" fillId="6" borderId="16" xfId="0" applyFont="1" applyFill="1" applyBorder="1" applyAlignment="1">
      <alignment horizontal="center" vertical="center" wrapText="1"/>
    </xf>
    <xf numFmtId="0" fontId="12" fillId="6" borderId="13" xfId="0" applyFont="1" applyFill="1" applyBorder="1" applyAlignment="1">
      <alignment horizontal="center" vertical="center" wrapText="1"/>
    </xf>
    <xf numFmtId="164" fontId="12" fillId="6" borderId="16" xfId="0" applyNumberFormat="1" applyFont="1" applyFill="1" applyBorder="1" applyAlignment="1">
      <alignment horizontal="center" vertical="center" wrapText="1"/>
    </xf>
    <xf numFmtId="164" fontId="12" fillId="6" borderId="13" xfId="0" applyNumberFormat="1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32" fillId="6" borderId="16" xfId="0" applyFont="1" applyFill="1" applyBorder="1" applyAlignment="1">
      <alignment vertical="center" wrapText="1"/>
    </xf>
    <xf numFmtId="0" fontId="32" fillId="6" borderId="13" xfId="0" applyFont="1" applyFill="1" applyBorder="1" applyAlignment="1">
      <alignment vertical="center" wrapText="1"/>
    </xf>
    <xf numFmtId="0" fontId="0" fillId="6" borderId="13" xfId="0" applyFill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164" fontId="12" fillId="0" borderId="16" xfId="0" applyNumberFormat="1" applyFont="1" applyBorder="1" applyAlignment="1">
      <alignment horizontal="center" vertical="center" wrapText="1"/>
    </xf>
    <xf numFmtId="164" fontId="0" fillId="0" borderId="13" xfId="0" applyNumberFormat="1" applyBorder="1" applyAlignment="1">
      <alignment horizontal="center" vertical="center" wrapText="1"/>
    </xf>
    <xf numFmtId="0" fontId="32" fillId="0" borderId="16" xfId="0" applyFon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7" fillId="0" borderId="16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164" fontId="12" fillId="3" borderId="16" xfId="0" applyNumberFormat="1" applyFont="1" applyFill="1" applyBorder="1" applyAlignment="1">
      <alignment horizontal="center" vertical="center" wrapText="1"/>
    </xf>
    <xf numFmtId="164" fontId="0" fillId="3" borderId="12" xfId="0" applyNumberForma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left" vertical="center" wrapText="1"/>
    </xf>
    <xf numFmtId="0" fontId="0" fillId="0" borderId="12" xfId="0" applyBorder="1" applyAlignment="1">
      <alignment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64" fontId="0" fillId="0" borderId="12" xfId="0" applyNumberFormat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left" vertical="center" wrapText="1"/>
    </xf>
    <xf numFmtId="0" fontId="0" fillId="3" borderId="12" xfId="0" applyFill="1" applyBorder="1" applyAlignment="1">
      <alignment vertical="center" wrapText="1"/>
    </xf>
    <xf numFmtId="0" fontId="0" fillId="3" borderId="13" xfId="0" applyFill="1" applyBorder="1" applyAlignment="1">
      <alignment vertical="center" wrapText="1"/>
    </xf>
    <xf numFmtId="0" fontId="0" fillId="6" borderId="12" xfId="0" applyFill="1" applyBorder="1" applyAlignment="1">
      <alignment horizontal="center" vertical="center" wrapText="1"/>
    </xf>
    <xf numFmtId="0" fontId="12" fillId="6" borderId="16" xfId="0" applyFont="1" applyFill="1" applyBorder="1" applyAlignment="1">
      <alignment horizontal="left" vertical="center" wrapText="1"/>
    </xf>
    <xf numFmtId="0" fontId="0" fillId="6" borderId="12" xfId="0" applyFill="1" applyBorder="1" applyAlignment="1">
      <alignment vertical="center" wrapText="1"/>
    </xf>
    <xf numFmtId="0" fontId="0" fillId="6" borderId="13" xfId="0" applyFill="1" applyBorder="1" applyAlignment="1">
      <alignment vertical="center" wrapText="1"/>
    </xf>
    <xf numFmtId="164" fontId="12" fillId="6" borderId="16" xfId="0" applyNumberFormat="1" applyFont="1" applyFill="1" applyBorder="1" applyAlignment="1">
      <alignment horizontal="left" vertical="center" wrapText="1"/>
    </xf>
    <xf numFmtId="164" fontId="0" fillId="6" borderId="12" xfId="0" applyNumberFormat="1" applyFill="1" applyBorder="1" applyAlignment="1">
      <alignment vertical="center" wrapText="1"/>
    </xf>
    <xf numFmtId="164" fontId="0" fillId="3" borderId="13" xfId="0" applyNumberForma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left" vertical="center" wrapText="1"/>
    </xf>
    <xf numFmtId="0" fontId="12" fillId="3" borderId="13" xfId="0" applyFont="1" applyFill="1" applyBorder="1" applyAlignment="1">
      <alignment horizontal="left" vertical="center" wrapText="1"/>
    </xf>
    <xf numFmtId="164" fontId="0" fillId="6" borderId="12" xfId="0" applyNumberFormat="1" applyFill="1" applyBorder="1" applyAlignment="1">
      <alignment horizontal="center" vertical="center" wrapText="1"/>
    </xf>
    <xf numFmtId="164" fontId="0" fillId="6" borderId="13" xfId="0" applyNumberFormat="1" applyFill="1" applyBorder="1" applyAlignment="1">
      <alignment horizontal="center" vertical="center" wrapText="1"/>
    </xf>
    <xf numFmtId="0" fontId="12" fillId="8" borderId="16" xfId="0" applyFont="1" applyFill="1" applyBorder="1" applyAlignment="1">
      <alignment horizontal="center" vertical="center" wrapText="1"/>
    </xf>
    <xf numFmtId="0" fontId="0" fillId="8" borderId="13" xfId="0" applyFill="1" applyBorder="1" applyAlignment="1">
      <alignment horizontal="center" vertical="center" wrapText="1"/>
    </xf>
    <xf numFmtId="0" fontId="12" fillId="8" borderId="16" xfId="0" applyFont="1" applyFill="1" applyBorder="1" applyAlignment="1">
      <alignment horizontal="left" vertical="center" wrapText="1"/>
    </xf>
    <xf numFmtId="0" fontId="0" fillId="8" borderId="12" xfId="0" applyFill="1" applyBorder="1" applyAlignment="1">
      <alignment horizontal="left" vertical="center" wrapText="1"/>
    </xf>
    <xf numFmtId="0" fontId="0" fillId="3" borderId="12" xfId="0" applyFill="1" applyBorder="1" applyAlignment="1">
      <alignment horizontal="left" vertical="center" wrapText="1"/>
    </xf>
    <xf numFmtId="0" fontId="0" fillId="8" borderId="12" xfId="0" applyFill="1" applyBorder="1" applyAlignment="1">
      <alignment horizontal="center" vertical="center" wrapText="1"/>
    </xf>
    <xf numFmtId="164" fontId="12" fillId="8" borderId="16" xfId="0" applyNumberFormat="1" applyFont="1" applyFill="1" applyBorder="1" applyAlignment="1">
      <alignment horizontal="center" vertical="center" wrapText="1"/>
    </xf>
    <xf numFmtId="164" fontId="0" fillId="8" borderId="12" xfId="0" applyNumberFormat="1" applyFill="1" applyBorder="1" applyAlignment="1">
      <alignment horizontal="center" vertical="center" wrapText="1"/>
    </xf>
    <xf numFmtId="0" fontId="0" fillId="6" borderId="12" xfId="0" applyFill="1" applyBorder="1" applyAlignment="1">
      <alignment horizontal="left" vertical="center" wrapText="1"/>
    </xf>
    <xf numFmtId="0" fontId="0" fillId="6" borderId="13" xfId="0" applyFill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0" fillId="3" borderId="13" xfId="0" applyFill="1" applyBorder="1" applyAlignment="1">
      <alignment horizontal="left" vertical="center" wrapText="1"/>
    </xf>
    <xf numFmtId="164" fontId="12" fillId="0" borderId="12" xfId="0" applyNumberFormat="1" applyFont="1" applyBorder="1" applyAlignment="1">
      <alignment horizontal="center" vertical="center" wrapText="1"/>
    </xf>
    <xf numFmtId="164" fontId="12" fillId="0" borderId="13" xfId="0" applyNumberFormat="1" applyFont="1" applyBorder="1" applyAlignment="1">
      <alignment horizontal="center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left" vertical="center" wrapText="1"/>
    </xf>
    <xf numFmtId="0" fontId="12" fillId="6" borderId="13" xfId="0" applyFont="1" applyFill="1" applyBorder="1" applyAlignment="1">
      <alignment horizontal="left" vertical="center" wrapText="1"/>
    </xf>
    <xf numFmtId="164" fontId="12" fillId="3" borderId="11" xfId="0" applyNumberFormat="1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left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164" fontId="16" fillId="0" borderId="10" xfId="0" applyNumberFormat="1" applyFont="1" applyBorder="1" applyAlignment="1">
      <alignment horizontal="center" vertical="center" wrapText="1"/>
    </xf>
    <xf numFmtId="164" fontId="12" fillId="3" borderId="11" xfId="0" applyNumberFormat="1" applyFont="1" applyFill="1" applyBorder="1" applyAlignment="1">
      <alignment horizontal="left" vertical="center" wrapText="1"/>
    </xf>
    <xf numFmtId="164" fontId="0" fillId="3" borderId="12" xfId="0" applyNumberFormat="1" applyFill="1" applyBorder="1" applyAlignment="1">
      <alignment horizontal="left" vertical="center" wrapText="1"/>
    </xf>
    <xf numFmtId="164" fontId="0" fillId="3" borderId="13" xfId="0" applyNumberFormat="1" applyFill="1" applyBorder="1" applyAlignment="1">
      <alignment horizontal="left" vertical="center" wrapText="1"/>
    </xf>
    <xf numFmtId="0" fontId="12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164" fontId="12" fillId="0" borderId="0" xfId="0" applyNumberFormat="1" applyFont="1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9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C0988FC1-A22C-4018-9D6E-D28EF6C24BDA}"/>
    <cellStyle name="Обычный_Приложение 1" xfId="2" xr:uid="{EA9C55F0-572B-47A1-A648-70D77576BCA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12</xdr:row>
      <xdr:rowOff>0</xdr:rowOff>
    </xdr:from>
    <xdr:to>
      <xdr:col>2</xdr:col>
      <xdr:colOff>190500</xdr:colOff>
      <xdr:row>12</xdr:row>
      <xdr:rowOff>19050</xdr:rowOff>
    </xdr:to>
    <xdr:sp macro="" textlink="">
      <xdr:nvSpPr>
        <xdr:cNvPr id="2" name="AutoShape 1" descr="data:image;base64,R0lGODdhFAAXAIABAAAAAP///ywAAAAAFAAXAAACK4yPqcvtD6MMoAIa76lQI8+A2yNKZeacWKiun9G6bkxZ7zTisL7rNg8MKgoAOw==">
          <a:extLst>
            <a:ext uri="{FF2B5EF4-FFF2-40B4-BE49-F238E27FC236}">
              <a16:creationId xmlns:a16="http://schemas.microsoft.com/office/drawing/2014/main" id="{B0DDF04F-04E3-4D4F-AA08-B38AD6CB69E8}"/>
            </a:ext>
          </a:extLst>
        </xdr:cNvPr>
        <xdr:cNvSpPr>
          <a:spLocks noChangeAspect="1" noChangeArrowheads="1"/>
        </xdr:cNvSpPr>
      </xdr:nvSpPr>
      <xdr:spPr bwMode="auto">
        <a:xfrm>
          <a:off x="6191250" y="2514600"/>
          <a:ext cx="19050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ru-RU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348A0-18D2-4835-B6C2-01698C40F724}">
  <sheetPr filterMode="1">
    <pageSetUpPr fitToPage="1"/>
  </sheetPr>
  <dimension ref="A1:AK1723"/>
  <sheetViews>
    <sheetView tabSelected="1" view="pageBreakPreview" zoomScale="71" zoomScaleNormal="70" zoomScaleSheetLayoutView="71" workbookViewId="0">
      <selection activeCell="B4" sqref="B4:I5"/>
    </sheetView>
  </sheetViews>
  <sheetFormatPr defaultColWidth="9.140625" defaultRowHeight="15" outlineLevelRow="1" x14ac:dyDescent="0.25"/>
  <cols>
    <col min="1" max="1" width="19.140625" style="24" customWidth="1"/>
    <col min="2" max="2" width="13.85546875" style="24" customWidth="1"/>
    <col min="3" max="3" width="75.140625" style="183" customWidth="1"/>
    <col min="4" max="4" width="20.85546875" style="96" customWidth="1"/>
    <col min="5" max="5" width="20.28515625" style="24" hidden="1" customWidth="1"/>
    <col min="6" max="6" width="17.140625" style="24" customWidth="1"/>
    <col min="7" max="7" width="37.42578125" style="24" customWidth="1"/>
    <col min="8" max="8" width="17.85546875" style="24" customWidth="1"/>
    <col min="9" max="9" width="27.28515625" style="295" customWidth="1"/>
    <col min="10" max="11" width="27.28515625" style="24" customWidth="1"/>
    <col min="12" max="12" width="31.85546875" customWidth="1"/>
  </cols>
  <sheetData>
    <row r="1" spans="1:37" s="26" customFormat="1" ht="15.75" x14ac:dyDescent="0.25">
      <c r="A1" s="24"/>
      <c r="B1" s="375" t="s">
        <v>66</v>
      </c>
      <c r="C1" s="375"/>
      <c r="D1" s="376"/>
      <c r="E1" s="377"/>
      <c r="F1" s="375"/>
      <c r="G1" s="375"/>
      <c r="H1" s="375"/>
      <c r="I1" s="378"/>
      <c r="J1" s="25"/>
      <c r="K1" s="25"/>
    </row>
    <row r="2" spans="1:37" s="26" customFormat="1" ht="15.75" x14ac:dyDescent="0.25">
      <c r="A2" s="24"/>
      <c r="B2" s="375" t="s">
        <v>67</v>
      </c>
      <c r="C2" s="375"/>
      <c r="D2" s="376"/>
      <c r="E2" s="377"/>
      <c r="F2" s="375"/>
      <c r="G2" s="375"/>
      <c r="H2" s="375"/>
      <c r="I2" s="378"/>
      <c r="J2" s="25"/>
      <c r="K2" s="25"/>
    </row>
    <row r="3" spans="1:37" s="26" customFormat="1" ht="15.75" x14ac:dyDescent="0.25">
      <c r="A3" s="24"/>
      <c r="B3" s="375" t="s">
        <v>68</v>
      </c>
      <c r="C3" s="375"/>
      <c r="D3" s="376"/>
      <c r="E3" s="377"/>
      <c r="F3" s="375"/>
      <c r="G3" s="375"/>
      <c r="H3" s="375"/>
      <c r="I3" s="378"/>
      <c r="J3" s="25"/>
      <c r="K3" s="25"/>
    </row>
    <row r="4" spans="1:37" s="26" customFormat="1" ht="15" customHeight="1" x14ac:dyDescent="0.25">
      <c r="A4" s="24"/>
      <c r="B4" s="375" t="s">
        <v>69</v>
      </c>
      <c r="C4" s="375"/>
      <c r="D4" s="376"/>
      <c r="E4" s="377"/>
      <c r="F4" s="375"/>
      <c r="G4" s="375"/>
      <c r="H4" s="375"/>
      <c r="I4" s="378"/>
      <c r="J4" s="25"/>
      <c r="K4" s="25"/>
    </row>
    <row r="5" spans="1:37" s="26" customFormat="1" ht="15.75" x14ac:dyDescent="0.25">
      <c r="A5" s="24"/>
      <c r="B5" s="375" t="s">
        <v>70</v>
      </c>
      <c r="C5" s="375"/>
      <c r="D5" s="376"/>
      <c r="E5" s="377"/>
      <c r="F5" s="375"/>
      <c r="G5" s="375"/>
      <c r="H5" s="375"/>
      <c r="I5" s="378"/>
      <c r="J5" s="25"/>
      <c r="K5" s="25"/>
    </row>
    <row r="6" spans="1:37" ht="56.25" customHeight="1" x14ac:dyDescent="0.25">
      <c r="A6" s="379" t="s">
        <v>71</v>
      </c>
      <c r="B6" s="380"/>
      <c r="C6" s="380"/>
      <c r="D6" s="380"/>
      <c r="E6" s="380"/>
      <c r="F6" s="380"/>
      <c r="G6" s="380"/>
      <c r="H6" s="380"/>
      <c r="I6" s="381"/>
    </row>
    <row r="7" spans="1:37" s="30" customFormat="1" ht="105" customHeight="1" x14ac:dyDescent="0.25">
      <c r="A7" s="27" t="s">
        <v>72</v>
      </c>
      <c r="B7" s="27" t="s">
        <v>73</v>
      </c>
      <c r="C7" s="27" t="s">
        <v>74</v>
      </c>
      <c r="D7" s="27" t="s">
        <v>75</v>
      </c>
      <c r="E7" s="27" t="s">
        <v>75</v>
      </c>
      <c r="F7" s="27" t="s">
        <v>76</v>
      </c>
      <c r="G7" s="27" t="s">
        <v>77</v>
      </c>
      <c r="H7" s="27" t="s">
        <v>78</v>
      </c>
      <c r="I7" s="28" t="s">
        <v>79</v>
      </c>
      <c r="J7" s="29"/>
      <c r="K7" s="29"/>
    </row>
    <row r="8" spans="1:37" s="30" customFormat="1" ht="15.75" x14ac:dyDescent="0.25">
      <c r="A8" s="27"/>
      <c r="B8" s="27">
        <v>1</v>
      </c>
      <c r="C8" s="27">
        <v>2</v>
      </c>
      <c r="D8" s="27">
        <v>3</v>
      </c>
      <c r="E8" s="27">
        <v>3</v>
      </c>
      <c r="F8" s="27">
        <v>4</v>
      </c>
      <c r="G8" s="27">
        <v>5</v>
      </c>
      <c r="H8" s="27">
        <v>6</v>
      </c>
      <c r="I8" s="31">
        <v>7</v>
      </c>
      <c r="J8" s="29"/>
      <c r="K8" s="29"/>
    </row>
    <row r="9" spans="1:37" s="30" customFormat="1" ht="27" customHeight="1" x14ac:dyDescent="0.25">
      <c r="A9" s="27"/>
      <c r="B9" s="369" t="s">
        <v>80</v>
      </c>
      <c r="C9" s="370"/>
      <c r="D9" s="370"/>
      <c r="E9" s="370"/>
      <c r="F9" s="370"/>
      <c r="G9" s="370"/>
      <c r="H9" s="370"/>
      <c r="I9" s="371"/>
    </row>
    <row r="10" spans="1:37" s="30" customFormat="1" ht="12.75" hidden="1" customHeight="1" x14ac:dyDescent="0.25">
      <c r="A10" s="27"/>
      <c r="B10" s="367" t="s">
        <v>81</v>
      </c>
      <c r="C10" s="368" t="s">
        <v>82</v>
      </c>
      <c r="D10" s="32"/>
      <c r="E10" s="368"/>
      <c r="F10" s="367" t="s">
        <v>83</v>
      </c>
      <c r="G10" s="368"/>
      <c r="H10" s="368"/>
      <c r="I10" s="372"/>
      <c r="J10" s="33"/>
      <c r="K10" s="33"/>
    </row>
    <row r="11" spans="1:37" s="30" customFormat="1" ht="13.5" hidden="1" customHeight="1" x14ac:dyDescent="0.25">
      <c r="A11" s="27"/>
      <c r="B11" s="327"/>
      <c r="C11" s="348"/>
      <c r="D11" s="34"/>
      <c r="E11" s="348"/>
      <c r="F11" s="327"/>
      <c r="G11" s="348"/>
      <c r="H11" s="348"/>
      <c r="I11" s="373"/>
      <c r="J11" s="35"/>
      <c r="K11" s="35"/>
    </row>
    <row r="12" spans="1:37" s="30" customFormat="1" ht="15.75" hidden="1" x14ac:dyDescent="0.25">
      <c r="A12" s="27"/>
      <c r="B12" s="327"/>
      <c r="C12" s="348"/>
      <c r="D12" s="34"/>
      <c r="E12" s="348"/>
      <c r="F12" s="327"/>
      <c r="G12" s="348"/>
      <c r="H12" s="348"/>
      <c r="I12" s="373"/>
      <c r="J12" s="35"/>
      <c r="K12" s="35"/>
    </row>
    <row r="13" spans="1:37" s="36" customFormat="1" ht="6.75" hidden="1" customHeight="1" x14ac:dyDescent="0.25">
      <c r="A13" s="27"/>
      <c r="B13" s="327"/>
      <c r="C13" s="348"/>
      <c r="D13" s="34"/>
      <c r="E13" s="348"/>
      <c r="F13" s="322"/>
      <c r="G13" s="348"/>
      <c r="H13" s="348"/>
      <c r="I13" s="373"/>
      <c r="J13" s="35"/>
      <c r="K13" s="35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</row>
    <row r="14" spans="1:37" s="36" customFormat="1" ht="3" hidden="1" customHeight="1" x14ac:dyDescent="0.25">
      <c r="A14" s="27"/>
      <c r="B14" s="322"/>
      <c r="C14" s="358"/>
      <c r="D14" s="37"/>
      <c r="E14" s="358"/>
      <c r="F14" s="38"/>
      <c r="G14" s="358"/>
      <c r="H14" s="358"/>
      <c r="I14" s="374"/>
      <c r="J14" s="35"/>
      <c r="K14" s="35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</row>
    <row r="15" spans="1:37" s="36" customFormat="1" ht="15" hidden="1" customHeight="1" x14ac:dyDescent="0.25">
      <c r="A15" s="27"/>
      <c r="B15" s="39" t="s">
        <v>81</v>
      </c>
      <c r="C15" s="40" t="s">
        <v>84</v>
      </c>
      <c r="D15" s="41">
        <v>2025</v>
      </c>
      <c r="E15" s="39">
        <v>2021</v>
      </c>
      <c r="F15" s="39" t="s">
        <v>83</v>
      </c>
      <c r="G15" s="39">
        <f>SUMIF($E$18:$E$20,$E$15,$G$18:$G$20)</f>
        <v>0</v>
      </c>
      <c r="H15" s="42">
        <f>SUMIF($E$18:$E$20,$E$15,$H$18:$H$20)</f>
        <v>0</v>
      </c>
      <c r="I15" s="43">
        <f>SUMIF($E$18:$E$20,$E$15,$I$18:$I$20)</f>
        <v>0</v>
      </c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</row>
    <row r="16" spans="1:37" s="45" customFormat="1" ht="17.25" hidden="1" customHeight="1" x14ac:dyDescent="0.25">
      <c r="A16" s="27"/>
      <c r="B16" s="39" t="s">
        <v>81</v>
      </c>
      <c r="C16" s="40" t="s">
        <v>85</v>
      </c>
      <c r="D16" s="40"/>
      <c r="E16" s="39">
        <v>2022</v>
      </c>
      <c r="F16" s="39" t="s">
        <v>83</v>
      </c>
      <c r="G16" s="39">
        <f>SUMIF($E$18:$E$20,$E$16,$G$18:$G$20)</f>
        <v>0</v>
      </c>
      <c r="H16" s="42">
        <f>SUMIF($E$18:$E$20,$E$16,$H$18:$H$20)</f>
        <v>0</v>
      </c>
      <c r="I16" s="42">
        <f>SUMIF($E$18:$E$20,$E$16,$I$18:$I$20)</f>
        <v>0</v>
      </c>
      <c r="J16" s="44"/>
      <c r="K16" s="44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</row>
    <row r="17" spans="1:37" s="30" customFormat="1" ht="53.25" hidden="1" customHeight="1" x14ac:dyDescent="0.25">
      <c r="A17" s="27"/>
      <c r="B17" s="39" t="s">
        <v>81</v>
      </c>
      <c r="C17" s="40" t="s">
        <v>86</v>
      </c>
      <c r="D17" s="40"/>
      <c r="E17" s="39">
        <v>2023</v>
      </c>
      <c r="F17" s="39" t="s">
        <v>83</v>
      </c>
      <c r="G17" s="39">
        <f>SUMIF($E$18:$E$20,$E$17,$G$18:$G$20)</f>
        <v>0</v>
      </c>
      <c r="H17" s="42">
        <f>SUMIF($E$18:$E$20,$E$17,$H$18:$H$3082)</f>
        <v>0</v>
      </c>
      <c r="I17" s="43">
        <f>SUMIF($E$18:$E$20,$E$17,$I$18:$I$20)</f>
        <v>0</v>
      </c>
      <c r="J17" s="44"/>
      <c r="K17" s="44"/>
    </row>
    <row r="18" spans="1:37" s="30" customFormat="1" ht="49.5" hidden="1" customHeight="1" outlineLevel="1" x14ac:dyDescent="0.25">
      <c r="A18" s="31"/>
      <c r="B18" s="46"/>
      <c r="C18" s="47"/>
      <c r="D18" s="47"/>
      <c r="E18" s="46">
        <v>2021</v>
      </c>
      <c r="F18" s="46"/>
      <c r="G18" s="48"/>
      <c r="H18" s="46"/>
      <c r="I18" s="46"/>
      <c r="J18" s="49"/>
      <c r="K18" s="49"/>
    </row>
    <row r="19" spans="1:37" s="30" customFormat="1" ht="29.25" hidden="1" customHeight="1" outlineLevel="1" x14ac:dyDescent="0.25">
      <c r="A19" s="31"/>
      <c r="B19" s="46"/>
      <c r="C19" s="47"/>
      <c r="D19" s="47"/>
      <c r="E19" s="46">
        <v>2021</v>
      </c>
      <c r="F19" s="46"/>
      <c r="G19" s="48"/>
      <c r="H19" s="46"/>
      <c r="I19" s="46"/>
      <c r="J19" s="49"/>
      <c r="K19" s="49"/>
    </row>
    <row r="20" spans="1:37" s="30" customFormat="1" ht="30" hidden="1" customHeight="1" outlineLevel="1" x14ac:dyDescent="0.25">
      <c r="A20" s="50"/>
      <c r="B20" s="51"/>
      <c r="C20" s="47"/>
      <c r="D20" s="47"/>
      <c r="E20" s="51"/>
      <c r="F20" s="51"/>
      <c r="G20" s="52"/>
      <c r="H20" s="52"/>
      <c r="I20" s="52"/>
      <c r="J20" s="53"/>
      <c r="K20" s="53"/>
    </row>
    <row r="21" spans="1:37" s="30" customFormat="1" ht="17.25" hidden="1" customHeight="1" collapsed="1" x14ac:dyDescent="0.25">
      <c r="A21" s="27"/>
      <c r="B21" s="367" t="s">
        <v>81</v>
      </c>
      <c r="C21" s="368" t="s">
        <v>82</v>
      </c>
      <c r="D21" s="32"/>
      <c r="E21" s="368"/>
      <c r="F21" s="367" t="s">
        <v>87</v>
      </c>
      <c r="G21" s="367"/>
      <c r="H21" s="367"/>
      <c r="I21" s="366"/>
      <c r="J21" s="54"/>
      <c r="K21" s="54"/>
    </row>
    <row r="22" spans="1:37" s="30" customFormat="1" ht="17.25" hidden="1" customHeight="1" x14ac:dyDescent="0.25">
      <c r="A22" s="27"/>
      <c r="B22" s="327"/>
      <c r="C22" s="348"/>
      <c r="D22" s="34"/>
      <c r="E22" s="348"/>
      <c r="F22" s="327"/>
      <c r="G22" s="327"/>
      <c r="H22" s="327"/>
      <c r="I22" s="324"/>
      <c r="J22" s="55"/>
      <c r="K22" s="55"/>
    </row>
    <row r="23" spans="1:37" s="30" customFormat="1" ht="7.5" hidden="1" customHeight="1" x14ac:dyDescent="0.25">
      <c r="A23" s="27"/>
      <c r="B23" s="327"/>
      <c r="C23" s="348"/>
      <c r="D23" s="56"/>
      <c r="E23" s="348"/>
      <c r="F23" s="327" t="s">
        <v>87</v>
      </c>
      <c r="G23" s="327"/>
      <c r="H23" s="327"/>
      <c r="I23" s="327"/>
      <c r="J23" s="55"/>
      <c r="K23" s="55"/>
    </row>
    <row r="24" spans="1:37" s="30" customFormat="1" ht="17.25" hidden="1" customHeight="1" x14ac:dyDescent="0.25">
      <c r="A24" s="27"/>
      <c r="B24" s="322"/>
      <c r="C24" s="358"/>
      <c r="D24" s="37"/>
      <c r="E24" s="358"/>
      <c r="F24" s="322"/>
      <c r="G24" s="322"/>
      <c r="H24" s="322"/>
      <c r="I24" s="339"/>
      <c r="J24" s="55"/>
      <c r="K24" s="55"/>
    </row>
    <row r="25" spans="1:37" s="30" customFormat="1" ht="39" hidden="1" customHeight="1" x14ac:dyDescent="0.25">
      <c r="A25" s="27"/>
      <c r="B25" s="39" t="s">
        <v>81</v>
      </c>
      <c r="C25" s="40" t="s">
        <v>84</v>
      </c>
      <c r="D25" s="41">
        <v>2025</v>
      </c>
      <c r="E25" s="39">
        <v>2021</v>
      </c>
      <c r="F25" s="39" t="s">
        <v>87</v>
      </c>
      <c r="G25" s="39">
        <f>SUMIF($E$28:$E$34,$E$25,$G$28:$G$34)</f>
        <v>0</v>
      </c>
      <c r="H25" s="42">
        <f>SUMIF($E$28:$E$34,$E$25,$H$28:$H$34)</f>
        <v>0</v>
      </c>
      <c r="I25" s="43">
        <f>SUMIF($E$28:$E$34,$E$25,$I$28:$I$34)</f>
        <v>0</v>
      </c>
    </row>
    <row r="26" spans="1:37" s="45" customFormat="1" ht="17.25" hidden="1" customHeight="1" x14ac:dyDescent="0.25">
      <c r="A26" s="27"/>
      <c r="B26" s="39" t="s">
        <v>81</v>
      </c>
      <c r="C26" s="40" t="s">
        <v>85</v>
      </c>
      <c r="D26" s="40"/>
      <c r="E26" s="39">
        <v>2022</v>
      </c>
      <c r="F26" s="39" t="s">
        <v>87</v>
      </c>
      <c r="G26" s="39">
        <f>SUMIF($E$28:$E$34,$E$26,$G$28:$G$34)</f>
        <v>0</v>
      </c>
      <c r="H26" s="42">
        <f>SUMIF($E$28:$E$34,$E$26,$H$28:$H$34)</f>
        <v>0</v>
      </c>
      <c r="I26" s="42">
        <f>SUMIF($E$28:$E$34,$E$26,$I$28:$I$34)</f>
        <v>0</v>
      </c>
      <c r="J26" s="44"/>
      <c r="K26" s="44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</row>
    <row r="27" spans="1:37" s="45" customFormat="1" ht="15.75" hidden="1" x14ac:dyDescent="0.25">
      <c r="A27" s="27"/>
      <c r="B27" s="39" t="s">
        <v>81</v>
      </c>
      <c r="C27" s="40" t="s">
        <v>86</v>
      </c>
      <c r="D27" s="40"/>
      <c r="E27" s="39">
        <v>2023</v>
      </c>
      <c r="F27" s="39" t="s">
        <v>87</v>
      </c>
      <c r="G27" s="39">
        <f>SUMIF($E$28:$E$34,$E$27,$G$28:$G$34)</f>
        <v>0</v>
      </c>
      <c r="H27" s="42">
        <f>SUMIF($E$28:$E$34,$E$27,$H$28:$H$34)</f>
        <v>0</v>
      </c>
      <c r="I27" s="42">
        <f>SUMIF($E$28:$E$34,$E$27,$I$28:$I$34)</f>
        <v>0</v>
      </c>
      <c r="J27" s="44"/>
      <c r="K27" s="44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</row>
    <row r="28" spans="1:37" s="30" customFormat="1" ht="15.75" hidden="1" outlineLevel="1" x14ac:dyDescent="0.25">
      <c r="A28" s="57"/>
      <c r="B28" s="46"/>
      <c r="C28" s="58"/>
      <c r="D28" s="58"/>
      <c r="E28" s="46">
        <v>2021</v>
      </c>
      <c r="F28" s="46"/>
      <c r="G28" s="46"/>
      <c r="H28" s="46"/>
      <c r="I28" s="46"/>
      <c r="J28" s="49"/>
      <c r="K28" s="49"/>
    </row>
    <row r="29" spans="1:37" s="30" customFormat="1" ht="15.75" hidden="1" outlineLevel="1" x14ac:dyDescent="0.25">
      <c r="A29" s="57"/>
      <c r="B29" s="46"/>
      <c r="C29" s="58"/>
      <c r="D29" s="58"/>
      <c r="E29" s="46">
        <v>2021</v>
      </c>
      <c r="F29" s="46"/>
      <c r="G29" s="46"/>
      <c r="H29" s="46"/>
      <c r="I29" s="46"/>
      <c r="J29" s="49"/>
      <c r="K29" s="49"/>
    </row>
    <row r="30" spans="1:37" s="30" customFormat="1" ht="15.75" hidden="1" outlineLevel="1" x14ac:dyDescent="0.25">
      <c r="A30" s="57"/>
      <c r="B30" s="46"/>
      <c r="C30" s="58"/>
      <c r="D30" s="58"/>
      <c r="E30" s="46">
        <v>2021</v>
      </c>
      <c r="F30" s="46"/>
      <c r="G30" s="46"/>
      <c r="H30" s="46"/>
      <c r="I30" s="46"/>
      <c r="J30" s="49"/>
      <c r="K30" s="49"/>
    </row>
    <row r="31" spans="1:37" s="30" customFormat="1" ht="15.75" hidden="1" outlineLevel="1" x14ac:dyDescent="0.25">
      <c r="A31" s="57"/>
      <c r="B31" s="46"/>
      <c r="C31" s="58"/>
      <c r="D31" s="58"/>
      <c r="E31" s="46">
        <v>2021</v>
      </c>
      <c r="F31" s="46"/>
      <c r="G31" s="46"/>
      <c r="H31" s="46"/>
      <c r="I31" s="46"/>
      <c r="J31" s="49"/>
      <c r="K31" s="49"/>
    </row>
    <row r="32" spans="1:37" s="30" customFormat="1" ht="15.75" hidden="1" outlineLevel="1" x14ac:dyDescent="0.25">
      <c r="A32" s="31"/>
      <c r="B32" s="46"/>
      <c r="C32" s="58"/>
      <c r="D32" s="58"/>
      <c r="E32" s="46">
        <v>2021</v>
      </c>
      <c r="F32" s="46"/>
      <c r="G32" s="46"/>
      <c r="H32" s="46"/>
      <c r="I32" s="46"/>
      <c r="J32" s="49"/>
      <c r="K32" s="49"/>
    </row>
    <row r="33" spans="1:37" s="30" customFormat="1" ht="15.75" hidden="1" outlineLevel="1" x14ac:dyDescent="0.25">
      <c r="A33" s="31"/>
      <c r="B33" s="46"/>
      <c r="C33" s="58"/>
      <c r="D33" s="58"/>
      <c r="E33" s="46">
        <v>2021</v>
      </c>
      <c r="F33" s="46"/>
      <c r="G33" s="46"/>
      <c r="H33" s="46"/>
      <c r="I33" s="46"/>
      <c r="J33" s="49"/>
      <c r="K33" s="49"/>
    </row>
    <row r="34" spans="1:37" s="30" customFormat="1" ht="25.5" hidden="1" customHeight="1" outlineLevel="1" x14ac:dyDescent="0.25">
      <c r="A34" s="59"/>
      <c r="B34" s="60"/>
      <c r="C34" s="61"/>
      <c r="D34" s="61"/>
      <c r="E34" s="62"/>
      <c r="F34" s="63"/>
      <c r="G34" s="64"/>
      <c r="H34" s="64"/>
      <c r="I34" s="64"/>
      <c r="J34" s="65"/>
      <c r="K34" s="65"/>
    </row>
    <row r="35" spans="1:37" s="30" customFormat="1" ht="15.75" hidden="1" customHeight="1" collapsed="1" x14ac:dyDescent="0.25">
      <c r="A35" s="66"/>
      <c r="B35" s="334" t="s">
        <v>88</v>
      </c>
      <c r="C35" s="334" t="s">
        <v>89</v>
      </c>
      <c r="D35" s="67"/>
      <c r="E35" s="334"/>
      <c r="F35" s="303" t="s">
        <v>83</v>
      </c>
      <c r="G35" s="303"/>
      <c r="H35" s="303"/>
      <c r="I35" s="305"/>
      <c r="J35" s="68"/>
      <c r="K35" s="68"/>
    </row>
    <row r="36" spans="1:37" s="30" customFormat="1" ht="18.75" hidden="1" customHeight="1" x14ac:dyDescent="0.25">
      <c r="A36" s="66"/>
      <c r="B36" s="352"/>
      <c r="C36" s="352"/>
      <c r="D36" s="69"/>
      <c r="E36" s="352"/>
      <c r="F36" s="333"/>
      <c r="G36" s="333"/>
      <c r="H36" s="333"/>
      <c r="I36" s="342"/>
      <c r="J36" s="70"/>
      <c r="K36" s="70"/>
    </row>
    <row r="37" spans="1:37" s="72" customFormat="1" ht="17.25" hidden="1" customHeight="1" x14ac:dyDescent="0.25">
      <c r="A37" s="66"/>
      <c r="B37" s="353"/>
      <c r="C37" s="353"/>
      <c r="D37" s="71"/>
      <c r="E37" s="353"/>
      <c r="F37" s="311"/>
      <c r="G37" s="311"/>
      <c r="H37" s="311"/>
      <c r="I37" s="343"/>
      <c r="J37" s="70"/>
      <c r="K37" s="7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</row>
    <row r="38" spans="1:37" s="30" customFormat="1" ht="33.75" hidden="1" customHeight="1" x14ac:dyDescent="0.25">
      <c r="A38" s="66"/>
      <c r="B38" s="73" t="s">
        <v>88</v>
      </c>
      <c r="C38" s="74" t="s">
        <v>84</v>
      </c>
      <c r="D38" s="75">
        <v>2025</v>
      </c>
      <c r="E38" s="73">
        <v>2021</v>
      </c>
      <c r="F38" s="73" t="s">
        <v>83</v>
      </c>
      <c r="G38" s="73">
        <f>SUMIF($E$41:$E$42,$E$38,$G$41:$G$42)</f>
        <v>0</v>
      </c>
      <c r="H38" s="76">
        <f>SUMIF($E$41:$E$42,$E$38,$H$41:$H$42)</f>
        <v>0</v>
      </c>
      <c r="I38" s="77">
        <f>SUMIF($E$41:$E$42,$E$38,$I$41:$I$42)</f>
        <v>0</v>
      </c>
    </row>
    <row r="39" spans="1:37" s="45" customFormat="1" ht="17.25" hidden="1" customHeight="1" x14ac:dyDescent="0.25">
      <c r="A39" s="66"/>
      <c r="B39" s="73" t="s">
        <v>88</v>
      </c>
      <c r="C39" s="74" t="s">
        <v>85</v>
      </c>
      <c r="D39" s="74"/>
      <c r="E39" s="73">
        <v>2022</v>
      </c>
      <c r="F39" s="73" t="s">
        <v>83</v>
      </c>
      <c r="G39" s="73">
        <f>SUMIF($E$41:$E$42,$E$39,$G$41:$G$42)</f>
        <v>0</v>
      </c>
      <c r="H39" s="76">
        <f>SUMIF($E$41:$E$42,$E$39,$H$41:$H$42)</f>
        <v>0</v>
      </c>
      <c r="I39" s="76">
        <f>SUMIF($E$41:$E$42,$E$39,$I$41:$I$42)</f>
        <v>0</v>
      </c>
      <c r="J39" s="78"/>
      <c r="K39" s="78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</row>
    <row r="40" spans="1:37" s="45" customFormat="1" ht="15.75" hidden="1" x14ac:dyDescent="0.25">
      <c r="A40" s="66"/>
      <c r="B40" s="73" t="s">
        <v>88</v>
      </c>
      <c r="C40" s="74" t="s">
        <v>85</v>
      </c>
      <c r="D40" s="74"/>
      <c r="E40" s="73">
        <v>2023</v>
      </c>
      <c r="F40" s="73" t="s">
        <v>83</v>
      </c>
      <c r="G40" s="73">
        <f>SUMIF($E$41:$E$42,$E$40,$G$41:$G$42)</f>
        <v>0</v>
      </c>
      <c r="H40" s="76">
        <f>SUMIF($E$41:$E$42,$E$40,$H$41:$H$42)</f>
        <v>0</v>
      </c>
      <c r="I40" s="76">
        <f>SUMIF($E$41:$E$42,$E$40,$I$41:$I$42)</f>
        <v>0</v>
      </c>
      <c r="J40" s="78"/>
      <c r="K40" s="78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</row>
    <row r="41" spans="1:37" s="30" customFormat="1" ht="22.5" hidden="1" customHeight="1" outlineLevel="1" x14ac:dyDescent="0.25">
      <c r="A41" s="66"/>
      <c r="B41" s="66"/>
      <c r="C41" s="79"/>
      <c r="D41" s="79"/>
      <c r="E41" s="66">
        <v>2022</v>
      </c>
      <c r="F41" s="66"/>
      <c r="G41" s="66"/>
      <c r="H41" s="66"/>
      <c r="I41" s="66"/>
      <c r="J41" s="29"/>
      <c r="K41" s="29"/>
    </row>
    <row r="42" spans="1:37" s="30" customFormat="1" ht="22.5" hidden="1" customHeight="1" outlineLevel="1" x14ac:dyDescent="0.25">
      <c r="A42" s="80"/>
      <c r="B42" s="81"/>
      <c r="C42" s="82"/>
      <c r="D42" s="82"/>
      <c r="E42" s="81"/>
      <c r="F42" s="81"/>
      <c r="G42" s="64"/>
      <c r="H42" s="64"/>
      <c r="I42" s="64"/>
      <c r="J42" s="65"/>
      <c r="K42" s="65"/>
    </row>
    <row r="43" spans="1:37" s="30" customFormat="1" ht="33.75" hidden="1" customHeight="1" collapsed="1" x14ac:dyDescent="0.25">
      <c r="A43" s="66"/>
      <c r="B43" s="334" t="s">
        <v>88</v>
      </c>
      <c r="C43" s="334" t="s">
        <v>89</v>
      </c>
      <c r="D43" s="67"/>
      <c r="E43" s="334"/>
      <c r="F43" s="303" t="s">
        <v>87</v>
      </c>
      <c r="G43" s="303"/>
      <c r="H43" s="303"/>
      <c r="I43" s="305"/>
      <c r="J43" s="68"/>
      <c r="K43" s="68"/>
    </row>
    <row r="44" spans="1:37" s="30" customFormat="1" ht="15.75" hidden="1" customHeight="1" x14ac:dyDescent="0.25">
      <c r="A44" s="66"/>
      <c r="B44" s="352"/>
      <c r="C44" s="352"/>
      <c r="D44" s="69"/>
      <c r="E44" s="352"/>
      <c r="F44" s="333"/>
      <c r="G44" s="333"/>
      <c r="H44" s="333"/>
      <c r="I44" s="342"/>
      <c r="J44" s="70"/>
      <c r="K44" s="70"/>
    </row>
    <row r="45" spans="1:37" s="30" customFormat="1" ht="17.25" hidden="1" customHeight="1" x14ac:dyDescent="0.25">
      <c r="A45" s="66"/>
      <c r="B45" s="353"/>
      <c r="C45" s="353"/>
      <c r="D45" s="71"/>
      <c r="E45" s="353"/>
      <c r="F45" s="311"/>
      <c r="G45" s="311"/>
      <c r="H45" s="311"/>
      <c r="I45" s="343"/>
      <c r="J45" s="70"/>
      <c r="K45" s="70"/>
    </row>
    <row r="46" spans="1:37" s="30" customFormat="1" ht="30" hidden="1" customHeight="1" x14ac:dyDescent="0.25">
      <c r="A46" s="66"/>
      <c r="B46" s="73" t="s">
        <v>88</v>
      </c>
      <c r="C46" s="74" t="s">
        <v>84</v>
      </c>
      <c r="D46" s="75">
        <v>2025</v>
      </c>
      <c r="E46" s="73">
        <v>2021</v>
      </c>
      <c r="F46" s="73" t="s">
        <v>87</v>
      </c>
      <c r="G46" s="73">
        <f>SUMIF($E$49:$E$49,$E$46,$G$49:$G$49)</f>
        <v>0</v>
      </c>
      <c r="H46" s="76">
        <f>SUMIF($E$49:$E$49,$E$46,$H$49:$H$49)</f>
        <v>0</v>
      </c>
      <c r="I46" s="77">
        <f>SUMIF($E$49:$E$49,$E$46,$I$49:$I$49)</f>
        <v>0</v>
      </c>
    </row>
    <row r="47" spans="1:37" s="45" customFormat="1" ht="17.25" hidden="1" customHeight="1" x14ac:dyDescent="0.25">
      <c r="A47" s="66"/>
      <c r="B47" s="73" t="s">
        <v>88</v>
      </c>
      <c r="C47" s="74" t="s">
        <v>85</v>
      </c>
      <c r="D47" s="74"/>
      <c r="E47" s="73">
        <v>2022</v>
      </c>
      <c r="F47" s="73" t="s">
        <v>87</v>
      </c>
      <c r="G47" s="73">
        <f>SUMIF($E$49:$E$49,$E$47,$G$49:$G$49)</f>
        <v>0</v>
      </c>
      <c r="H47" s="76">
        <f>SUMIF($E$49:$E$49,$E$47,$H$49:$H$49)</f>
        <v>0</v>
      </c>
      <c r="I47" s="76">
        <f>SUMIF($E$49:$E$49,$E$47,$I$49:$I$49)</f>
        <v>0</v>
      </c>
      <c r="J47" s="78"/>
      <c r="K47" s="78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</row>
    <row r="48" spans="1:37" s="45" customFormat="1" ht="15.75" hidden="1" x14ac:dyDescent="0.25">
      <c r="A48" s="66"/>
      <c r="B48" s="73" t="s">
        <v>88</v>
      </c>
      <c r="C48" s="74" t="s">
        <v>86</v>
      </c>
      <c r="D48" s="74"/>
      <c r="E48" s="73">
        <v>2023</v>
      </c>
      <c r="F48" s="73" t="s">
        <v>87</v>
      </c>
      <c r="G48" s="73">
        <f>SUMIF($E$49:$E$49,$E$48,$G$49:$G$49)</f>
        <v>0</v>
      </c>
      <c r="H48" s="76">
        <f>SUMIF($E$49:$E$49,$E$48,$H$49:$H$49)</f>
        <v>0</v>
      </c>
      <c r="I48" s="76">
        <f>SUMIF($E$49:$E$49,$E$48,$I$49:$I$49)</f>
        <v>0</v>
      </c>
      <c r="J48" s="78"/>
      <c r="K48" s="78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</row>
    <row r="49" spans="1:37" s="30" customFormat="1" ht="24.75" hidden="1" customHeight="1" outlineLevel="1" x14ac:dyDescent="0.25">
      <c r="A49" s="83"/>
      <c r="B49" s="84"/>
      <c r="C49" s="85"/>
      <c r="D49" s="85"/>
      <c r="E49" s="86"/>
      <c r="F49" s="63"/>
      <c r="G49" s="63"/>
      <c r="H49" s="64"/>
      <c r="I49" s="64"/>
      <c r="J49" s="65"/>
      <c r="K49" s="65"/>
    </row>
    <row r="50" spans="1:37" s="30" customFormat="1" ht="30" hidden="1" customHeight="1" collapsed="1" x14ac:dyDescent="0.25">
      <c r="A50" s="66"/>
      <c r="B50" s="321" t="s">
        <v>90</v>
      </c>
      <c r="C50" s="330" t="s">
        <v>91</v>
      </c>
      <c r="D50" s="87"/>
      <c r="E50" s="330"/>
      <c r="F50" s="321" t="s">
        <v>83</v>
      </c>
      <c r="G50" s="321"/>
      <c r="H50" s="321"/>
      <c r="I50" s="323"/>
      <c r="J50" s="54"/>
      <c r="K50" s="54"/>
    </row>
    <row r="51" spans="1:37" s="36" customFormat="1" ht="9" hidden="1" customHeight="1" x14ac:dyDescent="0.25">
      <c r="A51" s="88"/>
      <c r="B51" s="327"/>
      <c r="C51" s="348"/>
      <c r="D51" s="34"/>
      <c r="E51" s="348"/>
      <c r="F51" s="327" t="s">
        <v>83</v>
      </c>
      <c r="G51" s="327"/>
      <c r="H51" s="327"/>
      <c r="I51" s="324"/>
      <c r="J51" s="55"/>
      <c r="K51" s="55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</row>
    <row r="52" spans="1:37" s="36" customFormat="1" ht="17.25" hidden="1" customHeight="1" x14ac:dyDescent="0.25">
      <c r="A52" s="88"/>
      <c r="B52" s="322"/>
      <c r="C52" s="358"/>
      <c r="D52" s="37"/>
      <c r="E52" s="358"/>
      <c r="F52" s="322"/>
      <c r="G52" s="322"/>
      <c r="H52" s="322"/>
      <c r="I52" s="339"/>
      <c r="J52" s="55"/>
      <c r="K52" s="55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</row>
    <row r="53" spans="1:37" s="36" customFormat="1" ht="33.75" hidden="1" customHeight="1" x14ac:dyDescent="0.25">
      <c r="A53" s="88"/>
      <c r="B53" s="89" t="s">
        <v>90</v>
      </c>
      <c r="C53" s="74" t="s">
        <v>84</v>
      </c>
      <c r="D53" s="90">
        <v>2025</v>
      </c>
      <c r="E53" s="89">
        <v>2021</v>
      </c>
      <c r="F53" s="89" t="s">
        <v>83</v>
      </c>
      <c r="G53" s="89">
        <f>SUMIF($E$56:$E$61,$E$53,$G$56:$G$61)</f>
        <v>0</v>
      </c>
      <c r="H53" s="89">
        <f>SUMIF($E$56:$E$61,$E$53,$H$56:$H$61)</f>
        <v>0</v>
      </c>
      <c r="I53" s="91">
        <f>SUMIF($E$56:$E$61,$E$53,$I$56:$I$61)</f>
        <v>0</v>
      </c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</row>
    <row r="54" spans="1:37" s="45" customFormat="1" ht="17.25" hidden="1" customHeight="1" x14ac:dyDescent="0.25">
      <c r="A54" s="88"/>
      <c r="B54" s="89" t="s">
        <v>90</v>
      </c>
      <c r="C54" s="92" t="s">
        <v>85</v>
      </c>
      <c r="D54" s="92"/>
      <c r="E54" s="89">
        <v>2022</v>
      </c>
      <c r="F54" s="89" t="s">
        <v>83</v>
      </c>
      <c r="G54" s="89">
        <f>SUMIF($E$56:$E$61,$E$54,$G$56:$G$61)</f>
        <v>0</v>
      </c>
      <c r="H54" s="89">
        <f>SUMIF($E$56:$E$61,$E$54,$H$56:$H$61)</f>
        <v>0</v>
      </c>
      <c r="I54" s="93">
        <f>SUMIF($E$56:$E$61,$E$54,$I$56:$I$61)</f>
        <v>0</v>
      </c>
      <c r="J54" s="44"/>
      <c r="K54" s="44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</row>
    <row r="55" spans="1:37" s="45" customFormat="1" ht="15.75" hidden="1" x14ac:dyDescent="0.25">
      <c r="A55" s="88"/>
      <c r="B55" s="89" t="s">
        <v>90</v>
      </c>
      <c r="C55" s="92" t="s">
        <v>86</v>
      </c>
      <c r="D55" s="92"/>
      <c r="E55" s="89">
        <v>2023</v>
      </c>
      <c r="F55" s="89" t="s">
        <v>83</v>
      </c>
      <c r="G55" s="89">
        <f>SUMIF($E$56:$E$61,$E$55,$G$56:$G$61)</f>
        <v>0</v>
      </c>
      <c r="H55" s="89">
        <f>SUMIF($E$56:$E$61,$E$55,$H$56:$H$61)</f>
        <v>0</v>
      </c>
      <c r="I55" s="93">
        <f ca="1">SUMIF($E$56:$I$61,$E$55,$I$56:$I$61)</f>
        <v>0</v>
      </c>
      <c r="J55" s="44"/>
      <c r="K55" s="44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</row>
    <row r="56" spans="1:37" s="30" customFormat="1" ht="52.5" hidden="1" customHeight="1" outlineLevel="1" x14ac:dyDescent="0.25">
      <c r="A56" s="66"/>
      <c r="B56" s="66"/>
      <c r="C56" s="79"/>
      <c r="D56" s="79"/>
      <c r="E56" s="66">
        <v>2022</v>
      </c>
      <c r="F56" s="66"/>
      <c r="G56" s="66"/>
      <c r="H56" s="66"/>
      <c r="I56" s="66"/>
      <c r="J56" s="29"/>
      <c r="K56" s="29"/>
    </row>
    <row r="57" spans="1:37" s="30" customFormat="1" ht="45" hidden="1" customHeight="1" outlineLevel="1" x14ac:dyDescent="0.25">
      <c r="A57" s="66"/>
      <c r="B57" s="66"/>
      <c r="C57" s="79"/>
      <c r="D57" s="79"/>
      <c r="E57" s="66">
        <v>2022</v>
      </c>
      <c r="F57" s="66"/>
      <c r="G57" s="66"/>
      <c r="H57" s="66"/>
      <c r="I57" s="66"/>
      <c r="J57" s="29"/>
      <c r="K57" s="29"/>
    </row>
    <row r="58" spans="1:37" s="30" customFormat="1" ht="56.25" hidden="1" customHeight="1" outlineLevel="1" x14ac:dyDescent="0.25">
      <c r="A58" s="66"/>
      <c r="B58" s="66"/>
      <c r="C58" s="79"/>
      <c r="D58" s="79"/>
      <c r="E58" s="66">
        <v>2022</v>
      </c>
      <c r="F58" s="66"/>
      <c r="G58" s="66"/>
      <c r="H58" s="66"/>
      <c r="I58" s="66"/>
      <c r="J58" s="29"/>
      <c r="K58" s="29"/>
    </row>
    <row r="59" spans="1:37" s="30" customFormat="1" ht="21.75" hidden="1" customHeight="1" outlineLevel="1" x14ac:dyDescent="0.25">
      <c r="A59" s="66"/>
      <c r="B59" s="66"/>
      <c r="C59" s="79"/>
      <c r="D59" s="79"/>
      <c r="E59" s="66">
        <v>2022</v>
      </c>
      <c r="F59" s="66"/>
      <c r="G59" s="66"/>
      <c r="H59" s="66"/>
      <c r="I59" s="66"/>
      <c r="J59" s="29"/>
      <c r="K59" s="29"/>
    </row>
    <row r="60" spans="1:37" s="30" customFormat="1" ht="21.75" hidden="1" customHeight="1" outlineLevel="1" x14ac:dyDescent="0.25">
      <c r="A60" s="66"/>
      <c r="B60" s="66"/>
      <c r="C60" s="79"/>
      <c r="D60" s="79"/>
      <c r="E60" s="66">
        <v>2022</v>
      </c>
      <c r="F60" s="66"/>
      <c r="G60" s="66"/>
      <c r="H60" s="66"/>
      <c r="I60" s="66"/>
      <c r="J60" s="29"/>
      <c r="K60" s="29"/>
    </row>
    <row r="61" spans="1:37" s="36" customFormat="1" ht="15.75" hidden="1" outlineLevel="1" x14ac:dyDescent="0.25">
      <c r="A61" s="66"/>
      <c r="B61" s="66"/>
      <c r="C61" s="79"/>
      <c r="D61" s="79"/>
      <c r="E61" s="66">
        <v>2021</v>
      </c>
      <c r="F61" s="66"/>
      <c r="G61" s="66"/>
      <c r="H61" s="66"/>
      <c r="I61" s="66"/>
      <c r="J61" s="29"/>
      <c r="K61" s="29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</row>
    <row r="62" spans="1:37" s="30" customFormat="1" ht="15.75" collapsed="1" x14ac:dyDescent="0.25">
      <c r="A62" s="66"/>
      <c r="B62" s="312" t="s">
        <v>92</v>
      </c>
      <c r="C62" s="325" t="s">
        <v>93</v>
      </c>
      <c r="D62" s="94"/>
      <c r="E62" s="334"/>
      <c r="F62" s="312" t="s">
        <v>83</v>
      </c>
      <c r="G62" s="312"/>
      <c r="H62" s="312"/>
      <c r="I62" s="314"/>
      <c r="J62" s="49"/>
      <c r="K62" s="49"/>
    </row>
    <row r="63" spans="1:37" s="30" customFormat="1" ht="12" customHeight="1" x14ac:dyDescent="0.25">
      <c r="A63" s="66"/>
      <c r="B63" s="328"/>
      <c r="C63" s="355"/>
      <c r="D63" s="95"/>
      <c r="E63" s="352"/>
      <c r="F63" s="328" t="s">
        <v>83</v>
      </c>
      <c r="G63" s="328"/>
      <c r="H63" s="328"/>
      <c r="I63" s="329"/>
      <c r="J63" s="96"/>
      <c r="K63" s="96"/>
    </row>
    <row r="64" spans="1:37" s="30" customFormat="1" ht="17.25" customHeight="1" x14ac:dyDescent="0.25">
      <c r="A64" s="66"/>
      <c r="B64" s="313"/>
      <c r="C64" s="354"/>
      <c r="D64" s="97"/>
      <c r="E64" s="353"/>
      <c r="F64" s="313"/>
      <c r="G64" s="313"/>
      <c r="H64" s="313"/>
      <c r="I64" s="315"/>
      <c r="J64" s="96"/>
      <c r="K64" s="96"/>
    </row>
    <row r="65" spans="1:37" s="30" customFormat="1" ht="31.5" x14ac:dyDescent="0.25">
      <c r="A65" s="66"/>
      <c r="B65" s="98" t="s">
        <v>92</v>
      </c>
      <c r="C65" s="79" t="s">
        <v>84</v>
      </c>
      <c r="D65" s="66">
        <v>2025</v>
      </c>
      <c r="E65" s="73">
        <v>2021</v>
      </c>
      <c r="F65" s="98" t="s">
        <v>83</v>
      </c>
      <c r="G65" s="98">
        <f>SUM(G68:G569)</f>
        <v>26628</v>
      </c>
      <c r="H65" s="98">
        <f>SUM(H68:H569)</f>
        <v>6804.3600000000006</v>
      </c>
      <c r="I65" s="99">
        <f>SUM(I68:I569)</f>
        <v>66639.068350400194</v>
      </c>
    </row>
    <row r="66" spans="1:37" s="45" customFormat="1" ht="15.75" hidden="1" x14ac:dyDescent="0.25">
      <c r="A66" s="66"/>
      <c r="B66" s="73" t="s">
        <v>92</v>
      </c>
      <c r="C66" s="74" t="s">
        <v>85</v>
      </c>
      <c r="D66" s="74"/>
      <c r="E66" s="73">
        <v>2022</v>
      </c>
      <c r="F66" s="73" t="s">
        <v>83</v>
      </c>
      <c r="G66" s="73">
        <f>SUMIF($E$68:$E$571,$E$66,$G$68:$G$571)</f>
        <v>1625</v>
      </c>
      <c r="H66" s="76">
        <f>SUMIF($E$68:$E$571,$E$66,$H$68:$H$571)</f>
        <v>751.2</v>
      </c>
      <c r="I66" s="76">
        <f>SUMIF($E$68:$E$571,$E$66,$I$68:$I$571)</f>
        <v>3926.3513980799999</v>
      </c>
      <c r="J66" s="78"/>
      <c r="K66" s="78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</row>
    <row r="67" spans="1:37" s="45" customFormat="1" ht="15.75" hidden="1" x14ac:dyDescent="0.25">
      <c r="A67" s="66"/>
      <c r="B67" s="73" t="s">
        <v>92</v>
      </c>
      <c r="C67" s="74" t="s">
        <v>85</v>
      </c>
      <c r="D67" s="74"/>
      <c r="E67" s="73">
        <v>2023</v>
      </c>
      <c r="F67" s="73" t="s">
        <v>83</v>
      </c>
      <c r="G67" s="73">
        <f>SUMIF($E$68:$E$571,$E$67,$G$68:$G$571)</f>
        <v>0</v>
      </c>
      <c r="H67" s="76">
        <f>SUMIF($E$68:$E$571,$E$67,$H$68:$H$571)</f>
        <v>0</v>
      </c>
      <c r="I67" s="76">
        <f ca="1">SUMIF($E$68:$I$571,$E$67,$I$68:$I$571)</f>
        <v>0</v>
      </c>
      <c r="J67" s="78"/>
      <c r="K67" s="78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</row>
    <row r="68" spans="1:37" s="30" customFormat="1" ht="141.75" outlineLevel="1" x14ac:dyDescent="0.25">
      <c r="A68" s="66"/>
      <c r="B68" s="98" t="s">
        <v>92</v>
      </c>
      <c r="C68" s="79" t="s">
        <v>94</v>
      </c>
      <c r="D68" s="66">
        <v>2025</v>
      </c>
      <c r="E68" s="98">
        <v>2022</v>
      </c>
      <c r="F68" s="98" t="s">
        <v>83</v>
      </c>
      <c r="G68" s="98">
        <v>250</v>
      </c>
      <c r="H68" s="98">
        <v>50</v>
      </c>
      <c r="I68" s="98">
        <f>2416216.24*0.25/1000</f>
        <v>604.05406000000005</v>
      </c>
      <c r="J68" s="49"/>
      <c r="K68" s="49"/>
    </row>
    <row r="69" spans="1:37" s="30" customFormat="1" ht="63" outlineLevel="1" x14ac:dyDescent="0.25">
      <c r="A69" s="66"/>
      <c r="B69" s="98" t="s">
        <v>92</v>
      </c>
      <c r="C69" s="79" t="s">
        <v>95</v>
      </c>
      <c r="D69" s="66">
        <v>2025</v>
      </c>
      <c r="E69" s="98">
        <v>2022</v>
      </c>
      <c r="F69" s="98" t="s">
        <v>83</v>
      </c>
      <c r="G69" s="98">
        <v>40</v>
      </c>
      <c r="H69" s="98">
        <v>30</v>
      </c>
      <c r="I69" s="98">
        <f>2416216.24*0.04/1000</f>
        <v>96.648649599999999</v>
      </c>
      <c r="J69" s="49"/>
      <c r="K69" s="49"/>
    </row>
    <row r="70" spans="1:37" s="30" customFormat="1" ht="78.75" outlineLevel="1" x14ac:dyDescent="0.25">
      <c r="A70" s="66"/>
      <c r="B70" s="98" t="s">
        <v>92</v>
      </c>
      <c r="C70" s="79" t="s">
        <v>96</v>
      </c>
      <c r="D70" s="66">
        <v>2025</v>
      </c>
      <c r="E70" s="98">
        <v>2022</v>
      </c>
      <c r="F70" s="98" t="s">
        <v>83</v>
      </c>
      <c r="G70" s="98">
        <v>140</v>
      </c>
      <c r="H70" s="98">
        <v>65.2</v>
      </c>
      <c r="I70" s="98">
        <f>2416216.24*0.14/1000</f>
        <v>338.27027360000005</v>
      </c>
      <c r="J70" s="49"/>
      <c r="K70" s="49"/>
    </row>
    <row r="71" spans="1:37" s="30" customFormat="1" ht="78.75" outlineLevel="1" x14ac:dyDescent="0.25">
      <c r="A71" s="66"/>
      <c r="B71" s="98" t="s">
        <v>92</v>
      </c>
      <c r="C71" s="79" t="s">
        <v>97</v>
      </c>
      <c r="D71" s="66">
        <v>2025</v>
      </c>
      <c r="E71" s="98">
        <v>2022</v>
      </c>
      <c r="F71" s="98" t="s">
        <v>83</v>
      </c>
      <c r="G71" s="98">
        <v>30</v>
      </c>
      <c r="H71" s="98">
        <v>80</v>
      </c>
      <c r="I71" s="98">
        <f>2416216.24*0.03/1000</f>
        <v>72.486487199999999</v>
      </c>
      <c r="J71" s="49"/>
      <c r="K71" s="49"/>
    </row>
    <row r="72" spans="1:37" s="30" customFormat="1" ht="94.5" outlineLevel="1" x14ac:dyDescent="0.25">
      <c r="A72" s="66"/>
      <c r="B72" s="98" t="s">
        <v>92</v>
      </c>
      <c r="C72" s="79" t="s">
        <v>98</v>
      </c>
      <c r="D72" s="66">
        <v>2025</v>
      </c>
      <c r="E72" s="98">
        <v>2022</v>
      </c>
      <c r="F72" s="98" t="s">
        <v>83</v>
      </c>
      <c r="G72" s="98">
        <v>143</v>
      </c>
      <c r="H72" s="98">
        <v>35</v>
      </c>
      <c r="I72" s="98">
        <f>2416216.24*0.143/1000</f>
        <v>345.51892232</v>
      </c>
      <c r="J72" s="49"/>
      <c r="K72" s="49"/>
    </row>
    <row r="73" spans="1:37" s="30" customFormat="1" ht="110.25" outlineLevel="1" x14ac:dyDescent="0.25">
      <c r="A73" s="66"/>
      <c r="B73" s="98" t="s">
        <v>92</v>
      </c>
      <c r="C73" s="79" t="s">
        <v>99</v>
      </c>
      <c r="D73" s="66">
        <v>2025</v>
      </c>
      <c r="E73" s="98">
        <v>2022</v>
      </c>
      <c r="F73" s="98" t="s">
        <v>83</v>
      </c>
      <c r="G73" s="98">
        <v>107</v>
      </c>
      <c r="H73" s="98">
        <v>35</v>
      </c>
      <c r="I73" s="98">
        <f>2416216.24*0.107/1000</f>
        <v>258.53513767999999</v>
      </c>
      <c r="J73" s="49"/>
      <c r="K73" s="49"/>
    </row>
    <row r="74" spans="1:37" s="30" customFormat="1" ht="78.75" outlineLevel="1" x14ac:dyDescent="0.25">
      <c r="A74" s="66"/>
      <c r="B74" s="98" t="s">
        <v>92</v>
      </c>
      <c r="C74" s="79" t="s">
        <v>100</v>
      </c>
      <c r="D74" s="66">
        <v>2025</v>
      </c>
      <c r="E74" s="98">
        <v>2022</v>
      </c>
      <c r="F74" s="98" t="s">
        <v>83</v>
      </c>
      <c r="G74" s="98">
        <v>160</v>
      </c>
      <c r="H74" s="98">
        <v>80</v>
      </c>
      <c r="I74" s="98">
        <f>2416216.24*0.16/1000</f>
        <v>386.5945984</v>
      </c>
      <c r="J74" s="49"/>
      <c r="K74" s="49"/>
    </row>
    <row r="75" spans="1:37" s="30" customFormat="1" ht="78.75" outlineLevel="1" x14ac:dyDescent="0.25">
      <c r="A75" s="66"/>
      <c r="B75" s="98" t="s">
        <v>92</v>
      </c>
      <c r="C75" s="79" t="s">
        <v>101</v>
      </c>
      <c r="D75" s="66">
        <v>2025</v>
      </c>
      <c r="E75" s="98">
        <v>2022</v>
      </c>
      <c r="F75" s="98" t="s">
        <v>83</v>
      </c>
      <c r="G75" s="98">
        <v>140</v>
      </c>
      <c r="H75" s="98">
        <v>35</v>
      </c>
      <c r="I75" s="98">
        <f>2416216.24*0.14/1000</f>
        <v>338.27027360000005</v>
      </c>
      <c r="J75" s="49"/>
      <c r="K75" s="49"/>
    </row>
    <row r="76" spans="1:37" s="30" customFormat="1" ht="78.75" outlineLevel="1" x14ac:dyDescent="0.25">
      <c r="A76" s="66"/>
      <c r="B76" s="98" t="s">
        <v>92</v>
      </c>
      <c r="C76" s="79" t="s">
        <v>102</v>
      </c>
      <c r="D76" s="66">
        <v>2025</v>
      </c>
      <c r="E76" s="98">
        <v>2022</v>
      </c>
      <c r="F76" s="98" t="s">
        <v>83</v>
      </c>
      <c r="G76" s="98">
        <v>125</v>
      </c>
      <c r="H76" s="98">
        <v>35</v>
      </c>
      <c r="I76" s="98">
        <f>2416216.24*0.125/1000</f>
        <v>302.02703000000002</v>
      </c>
      <c r="J76" s="49"/>
      <c r="K76" s="49"/>
    </row>
    <row r="77" spans="1:37" s="30" customFormat="1" ht="63" outlineLevel="1" x14ac:dyDescent="0.25">
      <c r="A77" s="66"/>
      <c r="B77" s="98" t="s">
        <v>92</v>
      </c>
      <c r="C77" s="79" t="s">
        <v>103</v>
      </c>
      <c r="D77" s="66">
        <v>2025</v>
      </c>
      <c r="E77" s="98">
        <v>2022</v>
      </c>
      <c r="F77" s="98" t="s">
        <v>83</v>
      </c>
      <c r="G77" s="98">
        <v>62</v>
      </c>
      <c r="H77" s="98">
        <v>40</v>
      </c>
      <c r="I77" s="98">
        <f>2416216.24*0.062/1000</f>
        <v>149.80540688000002</v>
      </c>
      <c r="J77" s="49"/>
      <c r="K77" s="49"/>
    </row>
    <row r="78" spans="1:37" s="30" customFormat="1" ht="31.5" outlineLevel="1" x14ac:dyDescent="0.25">
      <c r="A78" s="66"/>
      <c r="B78" s="98" t="s">
        <v>92</v>
      </c>
      <c r="C78" s="79" t="s">
        <v>104</v>
      </c>
      <c r="D78" s="66">
        <v>2025</v>
      </c>
      <c r="E78" s="98">
        <v>2022</v>
      </c>
      <c r="F78" s="98" t="s">
        <v>83</v>
      </c>
      <c r="G78" s="98">
        <v>15</v>
      </c>
      <c r="H78" s="98">
        <v>38</v>
      </c>
      <c r="I78" s="98">
        <f>2416216.24*0.015/1000</f>
        <v>36.2432436</v>
      </c>
      <c r="J78" s="49"/>
      <c r="K78" s="49"/>
    </row>
    <row r="79" spans="1:37" s="30" customFormat="1" ht="63" outlineLevel="1" x14ac:dyDescent="0.25">
      <c r="A79" s="66"/>
      <c r="B79" s="98" t="s">
        <v>92</v>
      </c>
      <c r="C79" s="79" t="s">
        <v>105</v>
      </c>
      <c r="D79" s="66">
        <v>2025</v>
      </c>
      <c r="E79" s="98">
        <v>2022</v>
      </c>
      <c r="F79" s="98" t="s">
        <v>83</v>
      </c>
      <c r="G79" s="98">
        <v>10</v>
      </c>
      <c r="H79" s="98">
        <v>70</v>
      </c>
      <c r="I79" s="98">
        <f>2416216.24*0.01/1000</f>
        <v>24.1621624</v>
      </c>
      <c r="J79" s="49"/>
      <c r="K79" s="49"/>
    </row>
    <row r="80" spans="1:37" s="30" customFormat="1" ht="63" outlineLevel="1" x14ac:dyDescent="0.25">
      <c r="A80" s="66"/>
      <c r="B80" s="98" t="s">
        <v>92</v>
      </c>
      <c r="C80" s="79" t="s">
        <v>106</v>
      </c>
      <c r="D80" s="66">
        <v>2025</v>
      </c>
      <c r="E80" s="98">
        <v>2022</v>
      </c>
      <c r="F80" s="98" t="s">
        <v>83</v>
      </c>
      <c r="G80" s="98">
        <v>140</v>
      </c>
      <c r="H80" s="98">
        <v>16</v>
      </c>
      <c r="I80" s="98">
        <f>2416216.24*0.14/1000</f>
        <v>338.27027360000005</v>
      </c>
      <c r="J80" s="49"/>
      <c r="K80" s="49"/>
    </row>
    <row r="81" spans="1:11" s="30" customFormat="1" ht="94.5" outlineLevel="1" x14ac:dyDescent="0.25">
      <c r="A81" s="66"/>
      <c r="B81" s="98" t="s">
        <v>92</v>
      </c>
      <c r="C81" s="79" t="s">
        <v>107</v>
      </c>
      <c r="D81" s="66">
        <v>2025</v>
      </c>
      <c r="E81" s="98">
        <v>2022</v>
      </c>
      <c r="F81" s="98" t="s">
        <v>83</v>
      </c>
      <c r="G81" s="98">
        <v>75</v>
      </c>
      <c r="H81" s="98">
        <v>50</v>
      </c>
      <c r="I81" s="98">
        <f>2416216.24*0.075/1000</f>
        <v>181.21621800000003</v>
      </c>
      <c r="J81" s="49"/>
      <c r="K81" s="49"/>
    </row>
    <row r="82" spans="1:11" s="30" customFormat="1" ht="47.25" outlineLevel="1" x14ac:dyDescent="0.25">
      <c r="A82" s="66"/>
      <c r="B82" s="98" t="s">
        <v>92</v>
      </c>
      <c r="C82" s="79" t="s">
        <v>108</v>
      </c>
      <c r="D82" s="66">
        <v>2025</v>
      </c>
      <c r="E82" s="98">
        <v>2022</v>
      </c>
      <c r="F82" s="98" t="s">
        <v>83</v>
      </c>
      <c r="G82" s="98">
        <v>5</v>
      </c>
      <c r="H82" s="98">
        <v>40</v>
      </c>
      <c r="I82" s="98">
        <f>2416216.24*0.005/1000</f>
        <v>12.0810812</v>
      </c>
      <c r="J82" s="49"/>
      <c r="K82" s="49"/>
    </row>
    <row r="83" spans="1:11" s="30" customFormat="1" ht="63" outlineLevel="1" x14ac:dyDescent="0.25">
      <c r="A83" s="66"/>
      <c r="B83" s="66" t="s">
        <v>92</v>
      </c>
      <c r="C83" s="79" t="s">
        <v>109</v>
      </c>
      <c r="D83" s="66">
        <v>2025</v>
      </c>
      <c r="E83" s="98"/>
      <c r="F83" s="98" t="s">
        <v>110</v>
      </c>
      <c r="G83" s="98">
        <v>25</v>
      </c>
      <c r="H83" s="98">
        <v>15</v>
      </c>
      <c r="I83" s="98">
        <v>60.405405999999999</v>
      </c>
      <c r="J83" s="49"/>
      <c r="K83" s="49"/>
    </row>
    <row r="84" spans="1:11" s="30" customFormat="1" ht="78.75" outlineLevel="1" x14ac:dyDescent="0.25">
      <c r="A84" s="66"/>
      <c r="B84" s="66" t="s">
        <v>92</v>
      </c>
      <c r="C84" s="79" t="s">
        <v>111</v>
      </c>
      <c r="D84" s="66">
        <v>2025</v>
      </c>
      <c r="E84" s="98"/>
      <c r="F84" s="98" t="s">
        <v>110</v>
      </c>
      <c r="G84" s="98">
        <v>25</v>
      </c>
      <c r="H84" s="98">
        <v>15</v>
      </c>
      <c r="I84" s="98">
        <v>60.405405999999999</v>
      </c>
      <c r="J84" s="49"/>
      <c r="K84" s="49"/>
    </row>
    <row r="85" spans="1:11" s="30" customFormat="1" ht="78.75" outlineLevel="1" x14ac:dyDescent="0.25">
      <c r="A85" s="66"/>
      <c r="B85" s="66" t="s">
        <v>92</v>
      </c>
      <c r="C85" s="79" t="s">
        <v>112</v>
      </c>
      <c r="D85" s="66">
        <v>2025</v>
      </c>
      <c r="E85" s="98"/>
      <c r="F85" s="98" t="s">
        <v>110</v>
      </c>
      <c r="G85" s="98">
        <v>15</v>
      </c>
      <c r="H85" s="98">
        <v>12</v>
      </c>
      <c r="I85" s="98">
        <v>36.2432436</v>
      </c>
      <c r="J85" s="49"/>
      <c r="K85" s="49"/>
    </row>
    <row r="86" spans="1:11" s="30" customFormat="1" ht="126" outlineLevel="1" x14ac:dyDescent="0.25">
      <c r="A86" s="66"/>
      <c r="B86" s="66" t="s">
        <v>92</v>
      </c>
      <c r="C86" s="79" t="s">
        <v>113</v>
      </c>
      <c r="D86" s="66">
        <v>2025</v>
      </c>
      <c r="E86" s="98"/>
      <c r="F86" s="98" t="s">
        <v>110</v>
      </c>
      <c r="G86" s="98">
        <v>108</v>
      </c>
      <c r="H86" s="98">
        <v>15</v>
      </c>
      <c r="I86" s="98">
        <v>260.95135392000003</v>
      </c>
      <c r="J86" s="49"/>
      <c r="K86" s="49"/>
    </row>
    <row r="87" spans="1:11" s="30" customFormat="1" ht="63" outlineLevel="1" x14ac:dyDescent="0.25">
      <c r="A87" s="66"/>
      <c r="B87" s="66" t="s">
        <v>92</v>
      </c>
      <c r="C87" s="79" t="s">
        <v>114</v>
      </c>
      <c r="D87" s="66">
        <v>2025</v>
      </c>
      <c r="E87" s="98"/>
      <c r="F87" s="98" t="s">
        <v>110</v>
      </c>
      <c r="G87" s="98">
        <v>40</v>
      </c>
      <c r="H87" s="98">
        <v>15</v>
      </c>
      <c r="I87" s="98">
        <v>96.648649599999999</v>
      </c>
      <c r="J87" s="49"/>
      <c r="K87" s="49"/>
    </row>
    <row r="88" spans="1:11" s="30" customFormat="1" ht="63" outlineLevel="1" x14ac:dyDescent="0.25">
      <c r="A88" s="66"/>
      <c r="B88" s="66" t="s">
        <v>92</v>
      </c>
      <c r="C88" s="79" t="s">
        <v>115</v>
      </c>
      <c r="D88" s="66">
        <v>2025</v>
      </c>
      <c r="E88" s="98"/>
      <c r="F88" s="98" t="s">
        <v>110</v>
      </c>
      <c r="G88" s="98">
        <v>20</v>
      </c>
      <c r="H88" s="98">
        <v>15</v>
      </c>
      <c r="I88" s="98">
        <v>48.324324799999999</v>
      </c>
      <c r="J88" s="49"/>
      <c r="K88" s="49"/>
    </row>
    <row r="89" spans="1:11" s="30" customFormat="1" ht="78.75" outlineLevel="1" x14ac:dyDescent="0.25">
      <c r="A89" s="66"/>
      <c r="B89" s="66" t="s">
        <v>92</v>
      </c>
      <c r="C89" s="79" t="s">
        <v>116</v>
      </c>
      <c r="D89" s="66">
        <v>2025</v>
      </c>
      <c r="E89" s="98"/>
      <c r="F89" s="98" t="s">
        <v>110</v>
      </c>
      <c r="G89" s="98">
        <v>10</v>
      </c>
      <c r="H89" s="98">
        <v>15</v>
      </c>
      <c r="I89" s="98">
        <v>24.1621624</v>
      </c>
      <c r="J89" s="49"/>
      <c r="K89" s="49"/>
    </row>
    <row r="90" spans="1:11" s="30" customFormat="1" ht="78.75" outlineLevel="1" x14ac:dyDescent="0.25">
      <c r="A90" s="66"/>
      <c r="B90" s="66" t="s">
        <v>92</v>
      </c>
      <c r="C90" s="79" t="s">
        <v>117</v>
      </c>
      <c r="D90" s="66">
        <v>2025</v>
      </c>
      <c r="E90" s="98"/>
      <c r="F90" s="98" t="s">
        <v>110</v>
      </c>
      <c r="G90" s="98">
        <v>20</v>
      </c>
      <c r="H90" s="98">
        <v>15</v>
      </c>
      <c r="I90" s="98">
        <v>48.324324799999999</v>
      </c>
      <c r="J90" s="49"/>
      <c r="K90" s="49"/>
    </row>
    <row r="91" spans="1:11" s="30" customFormat="1" ht="63" outlineLevel="1" x14ac:dyDescent="0.25">
      <c r="A91" s="66"/>
      <c r="B91" s="66" t="s">
        <v>92</v>
      </c>
      <c r="C91" s="79" t="s">
        <v>118</v>
      </c>
      <c r="D91" s="66">
        <v>2025</v>
      </c>
      <c r="E91" s="98"/>
      <c r="F91" s="98" t="s">
        <v>110</v>
      </c>
      <c r="G91" s="98">
        <v>38</v>
      </c>
      <c r="H91" s="98">
        <v>15</v>
      </c>
      <c r="I91" s="98">
        <v>91.816217120000005</v>
      </c>
      <c r="J91" s="49"/>
      <c r="K91" s="49"/>
    </row>
    <row r="92" spans="1:11" s="30" customFormat="1" ht="78.75" outlineLevel="1" x14ac:dyDescent="0.25">
      <c r="A92" s="66"/>
      <c r="B92" s="66" t="s">
        <v>92</v>
      </c>
      <c r="C92" s="79" t="s">
        <v>119</v>
      </c>
      <c r="D92" s="66">
        <v>2025</v>
      </c>
      <c r="E92" s="98"/>
      <c r="F92" s="98" t="s">
        <v>110</v>
      </c>
      <c r="G92" s="98">
        <v>25</v>
      </c>
      <c r="H92" s="98">
        <v>15</v>
      </c>
      <c r="I92" s="98">
        <v>60.405405999999999</v>
      </c>
      <c r="J92" s="49"/>
      <c r="K92" s="49"/>
    </row>
    <row r="93" spans="1:11" s="30" customFormat="1" ht="78.75" outlineLevel="1" x14ac:dyDescent="0.25">
      <c r="A93" s="66"/>
      <c r="B93" s="66" t="s">
        <v>92</v>
      </c>
      <c r="C93" s="79" t="s">
        <v>120</v>
      </c>
      <c r="D93" s="66">
        <v>2025</v>
      </c>
      <c r="E93" s="98"/>
      <c r="F93" s="98" t="s">
        <v>110</v>
      </c>
      <c r="G93" s="98">
        <v>30</v>
      </c>
      <c r="H93" s="98">
        <v>15</v>
      </c>
      <c r="I93" s="98">
        <v>72.486487199999999</v>
      </c>
      <c r="J93" s="49"/>
      <c r="K93" s="49"/>
    </row>
    <row r="94" spans="1:11" s="30" customFormat="1" ht="78.75" outlineLevel="1" x14ac:dyDescent="0.25">
      <c r="A94" s="66"/>
      <c r="B94" s="66" t="s">
        <v>92</v>
      </c>
      <c r="C94" s="79" t="s">
        <v>121</v>
      </c>
      <c r="D94" s="66">
        <v>2025</v>
      </c>
      <c r="E94" s="98"/>
      <c r="F94" s="98" t="s">
        <v>110</v>
      </c>
      <c r="G94" s="98">
        <v>25</v>
      </c>
      <c r="H94" s="98">
        <v>15</v>
      </c>
      <c r="I94" s="98">
        <v>60.405405999999999</v>
      </c>
      <c r="J94" s="49"/>
      <c r="K94" s="49"/>
    </row>
    <row r="95" spans="1:11" s="30" customFormat="1" ht="78.75" outlineLevel="1" x14ac:dyDescent="0.25">
      <c r="A95" s="66"/>
      <c r="B95" s="66" t="s">
        <v>92</v>
      </c>
      <c r="C95" s="79" t="s">
        <v>122</v>
      </c>
      <c r="D95" s="66">
        <v>2025</v>
      </c>
      <c r="E95" s="98"/>
      <c r="F95" s="98" t="s">
        <v>110</v>
      </c>
      <c r="G95" s="98">
        <v>25</v>
      </c>
      <c r="H95" s="98">
        <v>15</v>
      </c>
      <c r="I95" s="98">
        <v>60.405405999999999</v>
      </c>
      <c r="J95" s="49"/>
      <c r="K95" s="49"/>
    </row>
    <row r="96" spans="1:11" s="30" customFormat="1" ht="78.75" outlineLevel="1" x14ac:dyDescent="0.25">
      <c r="A96" s="66"/>
      <c r="B96" s="66" t="s">
        <v>92</v>
      </c>
      <c r="C96" s="79" t="s">
        <v>123</v>
      </c>
      <c r="D96" s="66">
        <v>2025</v>
      </c>
      <c r="E96" s="98"/>
      <c r="F96" s="98" t="s">
        <v>110</v>
      </c>
      <c r="G96" s="98">
        <v>130</v>
      </c>
      <c r="H96" s="98">
        <v>15</v>
      </c>
      <c r="I96" s="98">
        <v>314.10811120000005</v>
      </c>
      <c r="J96" s="49"/>
      <c r="K96" s="49"/>
    </row>
    <row r="97" spans="1:11" s="30" customFormat="1" ht="78.75" outlineLevel="1" x14ac:dyDescent="0.25">
      <c r="A97" s="66"/>
      <c r="B97" s="66" t="s">
        <v>92</v>
      </c>
      <c r="C97" s="79" t="s">
        <v>124</v>
      </c>
      <c r="D97" s="66">
        <v>2025</v>
      </c>
      <c r="E97" s="98"/>
      <c r="F97" s="98" t="s">
        <v>110</v>
      </c>
      <c r="G97" s="98">
        <v>55</v>
      </c>
      <c r="H97" s="98">
        <v>15</v>
      </c>
      <c r="I97" s="98">
        <v>132.89189320000003</v>
      </c>
      <c r="J97" s="49"/>
      <c r="K97" s="49"/>
    </row>
    <row r="98" spans="1:11" s="30" customFormat="1" ht="78.75" outlineLevel="1" x14ac:dyDescent="0.25">
      <c r="A98" s="66"/>
      <c r="B98" s="66" t="s">
        <v>92</v>
      </c>
      <c r="C98" s="79" t="s">
        <v>125</v>
      </c>
      <c r="D98" s="66">
        <v>2025</v>
      </c>
      <c r="E98" s="98"/>
      <c r="F98" s="98" t="s">
        <v>110</v>
      </c>
      <c r="G98" s="98">
        <v>50</v>
      </c>
      <c r="H98" s="98">
        <v>15</v>
      </c>
      <c r="I98" s="98">
        <v>120.810812</v>
      </c>
      <c r="J98" s="49"/>
      <c r="K98" s="49"/>
    </row>
    <row r="99" spans="1:11" s="30" customFormat="1" ht="78.75" outlineLevel="1" x14ac:dyDescent="0.25">
      <c r="A99" s="66"/>
      <c r="B99" s="66" t="s">
        <v>92</v>
      </c>
      <c r="C99" s="79" t="s">
        <v>126</v>
      </c>
      <c r="D99" s="66">
        <v>2025</v>
      </c>
      <c r="E99" s="98"/>
      <c r="F99" s="98" t="s">
        <v>110</v>
      </c>
      <c r="G99" s="98">
        <v>25</v>
      </c>
      <c r="H99" s="98">
        <v>15</v>
      </c>
      <c r="I99" s="98">
        <v>60.405405999999999</v>
      </c>
      <c r="J99" s="49"/>
      <c r="K99" s="49"/>
    </row>
    <row r="100" spans="1:11" s="30" customFormat="1" ht="78.75" outlineLevel="1" x14ac:dyDescent="0.25">
      <c r="A100" s="66"/>
      <c r="B100" s="66" t="s">
        <v>92</v>
      </c>
      <c r="C100" s="79" t="s">
        <v>127</v>
      </c>
      <c r="D100" s="66">
        <v>2025</v>
      </c>
      <c r="E100" s="98"/>
      <c r="F100" s="98" t="s">
        <v>110</v>
      </c>
      <c r="G100" s="98">
        <v>25</v>
      </c>
      <c r="H100" s="98">
        <v>15</v>
      </c>
      <c r="I100" s="98">
        <v>60.405405999999999</v>
      </c>
      <c r="J100" s="49"/>
      <c r="K100" s="49"/>
    </row>
    <row r="101" spans="1:11" s="30" customFormat="1" ht="78.75" outlineLevel="1" x14ac:dyDescent="0.25">
      <c r="A101" s="66"/>
      <c r="B101" s="66" t="s">
        <v>92</v>
      </c>
      <c r="C101" s="79" t="s">
        <v>128</v>
      </c>
      <c r="D101" s="66">
        <v>2025</v>
      </c>
      <c r="E101" s="98"/>
      <c r="F101" s="98" t="s">
        <v>110</v>
      </c>
      <c r="G101" s="98">
        <v>10</v>
      </c>
      <c r="H101" s="98">
        <v>15</v>
      </c>
      <c r="I101" s="98">
        <v>24.1621624</v>
      </c>
      <c r="J101" s="49"/>
      <c r="K101" s="49"/>
    </row>
    <row r="102" spans="1:11" s="30" customFormat="1" ht="63" outlineLevel="1" x14ac:dyDescent="0.25">
      <c r="A102" s="66"/>
      <c r="B102" s="66" t="s">
        <v>92</v>
      </c>
      <c r="C102" s="79" t="s">
        <v>129</v>
      </c>
      <c r="D102" s="66">
        <v>2025</v>
      </c>
      <c r="E102" s="98"/>
      <c r="F102" s="98" t="s">
        <v>110</v>
      </c>
      <c r="G102" s="98">
        <v>10</v>
      </c>
      <c r="H102" s="98">
        <v>7</v>
      </c>
      <c r="I102" s="98">
        <v>24.1621624</v>
      </c>
      <c r="J102" s="49"/>
      <c r="K102" s="49"/>
    </row>
    <row r="103" spans="1:11" s="30" customFormat="1" ht="78.75" outlineLevel="1" x14ac:dyDescent="0.25">
      <c r="A103" s="66"/>
      <c r="B103" s="66" t="s">
        <v>92</v>
      </c>
      <c r="C103" s="79" t="s">
        <v>130</v>
      </c>
      <c r="D103" s="66">
        <v>2025</v>
      </c>
      <c r="E103" s="98"/>
      <c r="F103" s="98" t="s">
        <v>110</v>
      </c>
      <c r="G103" s="98">
        <v>5</v>
      </c>
      <c r="H103" s="98">
        <v>9</v>
      </c>
      <c r="I103" s="98">
        <v>12.0810812</v>
      </c>
      <c r="J103" s="49"/>
      <c r="K103" s="49"/>
    </row>
    <row r="104" spans="1:11" s="30" customFormat="1" ht="63" outlineLevel="1" x14ac:dyDescent="0.25">
      <c r="A104" s="66"/>
      <c r="B104" s="66" t="s">
        <v>92</v>
      </c>
      <c r="C104" s="79" t="s">
        <v>131</v>
      </c>
      <c r="D104" s="66">
        <v>2025</v>
      </c>
      <c r="E104" s="98"/>
      <c r="F104" s="98" t="s">
        <v>110</v>
      </c>
      <c r="G104" s="98">
        <v>10</v>
      </c>
      <c r="H104" s="98">
        <v>12</v>
      </c>
      <c r="I104" s="98">
        <v>24.1621624</v>
      </c>
      <c r="J104" s="49"/>
      <c r="K104" s="49"/>
    </row>
    <row r="105" spans="1:11" s="30" customFormat="1" ht="63" outlineLevel="1" x14ac:dyDescent="0.25">
      <c r="A105" s="66"/>
      <c r="B105" s="66" t="s">
        <v>92</v>
      </c>
      <c r="C105" s="79" t="s">
        <v>132</v>
      </c>
      <c r="D105" s="66">
        <v>2025</v>
      </c>
      <c r="E105" s="98"/>
      <c r="F105" s="98" t="s">
        <v>110</v>
      </c>
      <c r="G105" s="98">
        <v>50</v>
      </c>
      <c r="H105" s="98">
        <v>10</v>
      </c>
      <c r="I105" s="98">
        <v>120.810812</v>
      </c>
      <c r="J105" s="49"/>
      <c r="K105" s="49"/>
    </row>
    <row r="106" spans="1:11" s="30" customFormat="1" ht="63" outlineLevel="1" x14ac:dyDescent="0.25">
      <c r="A106" s="66"/>
      <c r="B106" s="66" t="s">
        <v>92</v>
      </c>
      <c r="C106" s="79" t="s">
        <v>133</v>
      </c>
      <c r="D106" s="66">
        <v>2025</v>
      </c>
      <c r="E106" s="98"/>
      <c r="F106" s="98" t="s">
        <v>110</v>
      </c>
      <c r="G106" s="98">
        <v>5</v>
      </c>
      <c r="H106" s="98">
        <v>5</v>
      </c>
      <c r="I106" s="98">
        <v>12.0810812</v>
      </c>
      <c r="J106" s="49"/>
      <c r="K106" s="49"/>
    </row>
    <row r="107" spans="1:11" s="30" customFormat="1" ht="63" outlineLevel="1" x14ac:dyDescent="0.25">
      <c r="A107" s="66"/>
      <c r="B107" s="66" t="s">
        <v>92</v>
      </c>
      <c r="C107" s="79" t="s">
        <v>134</v>
      </c>
      <c r="D107" s="66">
        <v>2025</v>
      </c>
      <c r="E107" s="98"/>
      <c r="F107" s="98" t="s">
        <v>110</v>
      </c>
      <c r="G107" s="98">
        <v>5</v>
      </c>
      <c r="H107" s="98">
        <v>9</v>
      </c>
      <c r="I107" s="98">
        <v>12.0810812</v>
      </c>
      <c r="J107" s="49"/>
      <c r="K107" s="49"/>
    </row>
    <row r="108" spans="1:11" s="30" customFormat="1" ht="63" outlineLevel="1" x14ac:dyDescent="0.25">
      <c r="A108" s="66"/>
      <c r="B108" s="66" t="s">
        <v>92</v>
      </c>
      <c r="C108" s="79" t="s">
        <v>135</v>
      </c>
      <c r="D108" s="66">
        <v>2025</v>
      </c>
      <c r="E108" s="98"/>
      <c r="F108" s="98" t="s">
        <v>110</v>
      </c>
      <c r="G108" s="98">
        <v>22</v>
      </c>
      <c r="H108" s="98">
        <v>12</v>
      </c>
      <c r="I108" s="98">
        <v>53.156757280000008</v>
      </c>
      <c r="J108" s="49"/>
      <c r="K108" s="49"/>
    </row>
    <row r="109" spans="1:11" s="30" customFormat="1" ht="78.75" outlineLevel="1" x14ac:dyDescent="0.25">
      <c r="A109" s="66"/>
      <c r="B109" s="66" t="s">
        <v>92</v>
      </c>
      <c r="C109" s="79" t="s">
        <v>136</v>
      </c>
      <c r="D109" s="66">
        <v>2025</v>
      </c>
      <c r="E109" s="98"/>
      <c r="F109" s="98" t="s">
        <v>110</v>
      </c>
      <c r="G109" s="98">
        <v>32</v>
      </c>
      <c r="H109" s="98">
        <v>4</v>
      </c>
      <c r="I109" s="98">
        <v>77.318919680000008</v>
      </c>
      <c r="J109" s="49"/>
      <c r="K109" s="49"/>
    </row>
    <row r="110" spans="1:11" s="30" customFormat="1" ht="94.5" outlineLevel="1" x14ac:dyDescent="0.25">
      <c r="A110" s="66"/>
      <c r="B110" s="66" t="s">
        <v>92</v>
      </c>
      <c r="C110" s="79" t="s">
        <v>137</v>
      </c>
      <c r="D110" s="66">
        <v>2025</v>
      </c>
      <c r="E110" s="98"/>
      <c r="F110" s="98" t="s">
        <v>110</v>
      </c>
      <c r="G110" s="98">
        <v>35</v>
      </c>
      <c r="H110" s="98">
        <v>7</v>
      </c>
      <c r="I110" s="98">
        <v>84.567568399999999</v>
      </c>
      <c r="J110" s="49"/>
      <c r="K110" s="49"/>
    </row>
    <row r="111" spans="1:11" s="30" customFormat="1" ht="63" outlineLevel="1" x14ac:dyDescent="0.25">
      <c r="A111" s="66"/>
      <c r="B111" s="66" t="s">
        <v>92</v>
      </c>
      <c r="C111" s="79" t="s">
        <v>138</v>
      </c>
      <c r="D111" s="66">
        <v>2025</v>
      </c>
      <c r="E111" s="98"/>
      <c r="F111" s="98" t="s">
        <v>110</v>
      </c>
      <c r="G111" s="98">
        <v>380</v>
      </c>
      <c r="H111" s="98">
        <v>15</v>
      </c>
      <c r="I111" s="98">
        <v>918.1621712000001</v>
      </c>
      <c r="J111" s="49"/>
      <c r="K111" s="49"/>
    </row>
    <row r="112" spans="1:11" s="30" customFormat="1" ht="94.5" outlineLevel="1" x14ac:dyDescent="0.25">
      <c r="A112" s="66"/>
      <c r="B112" s="66" t="s">
        <v>92</v>
      </c>
      <c r="C112" s="79" t="s">
        <v>139</v>
      </c>
      <c r="D112" s="66">
        <v>2025</v>
      </c>
      <c r="E112" s="98"/>
      <c r="F112" s="98" t="s">
        <v>110</v>
      </c>
      <c r="G112" s="98">
        <v>4</v>
      </c>
      <c r="H112" s="98">
        <v>15</v>
      </c>
      <c r="I112" s="98">
        <v>9.6648649600000009</v>
      </c>
      <c r="J112" s="49"/>
      <c r="K112" s="49"/>
    </row>
    <row r="113" spans="1:11" s="30" customFormat="1" ht="110.25" outlineLevel="1" x14ac:dyDescent="0.25">
      <c r="A113" s="66"/>
      <c r="B113" s="66" t="s">
        <v>92</v>
      </c>
      <c r="C113" s="79" t="s">
        <v>140</v>
      </c>
      <c r="D113" s="66">
        <v>2025</v>
      </c>
      <c r="E113" s="98"/>
      <c r="F113" s="98" t="s">
        <v>110</v>
      </c>
      <c r="G113" s="98">
        <v>4</v>
      </c>
      <c r="H113" s="98">
        <v>15</v>
      </c>
      <c r="I113" s="98">
        <v>9.6648649600000009</v>
      </c>
      <c r="J113" s="49"/>
      <c r="K113" s="49"/>
    </row>
    <row r="114" spans="1:11" s="30" customFormat="1" ht="94.5" outlineLevel="1" x14ac:dyDescent="0.25">
      <c r="A114" s="66"/>
      <c r="B114" s="66" t="s">
        <v>92</v>
      </c>
      <c r="C114" s="79" t="s">
        <v>141</v>
      </c>
      <c r="D114" s="66">
        <v>2025</v>
      </c>
      <c r="E114" s="98"/>
      <c r="F114" s="98" t="s">
        <v>110</v>
      </c>
      <c r="G114" s="98">
        <v>4</v>
      </c>
      <c r="H114" s="98">
        <v>9</v>
      </c>
      <c r="I114" s="98">
        <v>9.6648649600000009</v>
      </c>
      <c r="J114" s="49"/>
      <c r="K114" s="49"/>
    </row>
    <row r="115" spans="1:11" s="30" customFormat="1" ht="94.5" outlineLevel="1" x14ac:dyDescent="0.25">
      <c r="A115" s="66"/>
      <c r="B115" s="66" t="s">
        <v>92</v>
      </c>
      <c r="C115" s="79" t="s">
        <v>142</v>
      </c>
      <c r="D115" s="66">
        <v>2025</v>
      </c>
      <c r="E115" s="98"/>
      <c r="F115" s="98" t="s">
        <v>110</v>
      </c>
      <c r="G115" s="98">
        <v>5</v>
      </c>
      <c r="H115" s="98">
        <v>5</v>
      </c>
      <c r="I115" s="98">
        <v>12.0810812</v>
      </c>
      <c r="J115" s="49"/>
      <c r="K115" s="49"/>
    </row>
    <row r="116" spans="1:11" s="30" customFormat="1" ht="94.5" outlineLevel="1" x14ac:dyDescent="0.25">
      <c r="A116" s="66"/>
      <c r="B116" s="66" t="s">
        <v>92</v>
      </c>
      <c r="C116" s="79" t="s">
        <v>143</v>
      </c>
      <c r="D116" s="66">
        <v>2025</v>
      </c>
      <c r="E116" s="98"/>
      <c r="F116" s="98" t="s">
        <v>110</v>
      </c>
      <c r="G116" s="98">
        <v>5</v>
      </c>
      <c r="H116" s="98">
        <v>4</v>
      </c>
      <c r="I116" s="98">
        <v>12.0810812</v>
      </c>
      <c r="J116" s="49"/>
      <c r="K116" s="49"/>
    </row>
    <row r="117" spans="1:11" s="30" customFormat="1" ht="94.5" outlineLevel="1" x14ac:dyDescent="0.25">
      <c r="A117" s="66"/>
      <c r="B117" s="66" t="s">
        <v>92</v>
      </c>
      <c r="C117" s="79" t="s">
        <v>144</v>
      </c>
      <c r="D117" s="66">
        <v>2025</v>
      </c>
      <c r="E117" s="98"/>
      <c r="F117" s="98" t="s">
        <v>110</v>
      </c>
      <c r="G117" s="98">
        <v>5</v>
      </c>
      <c r="H117" s="98">
        <v>6</v>
      </c>
      <c r="I117" s="98">
        <v>12.0810812</v>
      </c>
      <c r="J117" s="49"/>
      <c r="K117" s="49"/>
    </row>
    <row r="118" spans="1:11" s="30" customFormat="1" ht="94.5" outlineLevel="1" x14ac:dyDescent="0.25">
      <c r="A118" s="66"/>
      <c r="B118" s="66" t="s">
        <v>92</v>
      </c>
      <c r="C118" s="79" t="s">
        <v>145</v>
      </c>
      <c r="D118" s="66">
        <v>2025</v>
      </c>
      <c r="E118" s="98"/>
      <c r="F118" s="98" t="s">
        <v>110</v>
      </c>
      <c r="G118" s="98">
        <v>5</v>
      </c>
      <c r="H118" s="98">
        <v>3</v>
      </c>
      <c r="I118" s="98">
        <v>12.0810812</v>
      </c>
      <c r="J118" s="49"/>
      <c r="K118" s="49"/>
    </row>
    <row r="119" spans="1:11" s="30" customFormat="1" ht="110.25" outlineLevel="1" x14ac:dyDescent="0.25">
      <c r="A119" s="66"/>
      <c r="B119" s="66" t="s">
        <v>92</v>
      </c>
      <c r="C119" s="79" t="s">
        <v>146</v>
      </c>
      <c r="D119" s="66">
        <v>2025</v>
      </c>
      <c r="E119" s="98"/>
      <c r="F119" s="98" t="s">
        <v>110</v>
      </c>
      <c r="G119" s="98">
        <v>5</v>
      </c>
      <c r="H119" s="98">
        <v>12</v>
      </c>
      <c r="I119" s="98">
        <v>12.0810812</v>
      </c>
      <c r="J119" s="49"/>
      <c r="K119" s="49"/>
    </row>
    <row r="120" spans="1:11" s="30" customFormat="1" ht="94.5" outlineLevel="1" x14ac:dyDescent="0.25">
      <c r="A120" s="66"/>
      <c r="B120" s="66" t="s">
        <v>92</v>
      </c>
      <c r="C120" s="79" t="s">
        <v>147</v>
      </c>
      <c r="D120" s="66">
        <v>2025</v>
      </c>
      <c r="E120" s="98"/>
      <c r="F120" s="98" t="s">
        <v>110</v>
      </c>
      <c r="G120" s="98">
        <v>5</v>
      </c>
      <c r="H120" s="98">
        <v>7</v>
      </c>
      <c r="I120" s="98">
        <v>12.0810812</v>
      </c>
      <c r="J120" s="49"/>
      <c r="K120" s="49"/>
    </row>
    <row r="121" spans="1:11" s="30" customFormat="1" ht="94.5" outlineLevel="1" x14ac:dyDescent="0.25">
      <c r="A121" s="66"/>
      <c r="B121" s="66" t="s">
        <v>92</v>
      </c>
      <c r="C121" s="79" t="s">
        <v>148</v>
      </c>
      <c r="D121" s="66">
        <v>2025</v>
      </c>
      <c r="E121" s="98"/>
      <c r="F121" s="98" t="s">
        <v>110</v>
      </c>
      <c r="G121" s="98">
        <v>8</v>
      </c>
      <c r="H121" s="98">
        <v>7</v>
      </c>
      <c r="I121" s="98">
        <v>19.329729920000002</v>
      </c>
      <c r="J121" s="49"/>
      <c r="K121" s="49"/>
    </row>
    <row r="122" spans="1:11" s="30" customFormat="1" ht="94.5" outlineLevel="1" x14ac:dyDescent="0.25">
      <c r="A122" s="66"/>
      <c r="B122" s="66" t="s">
        <v>92</v>
      </c>
      <c r="C122" s="79" t="s">
        <v>149</v>
      </c>
      <c r="D122" s="66">
        <v>2025</v>
      </c>
      <c r="E122" s="98"/>
      <c r="F122" s="98" t="s">
        <v>110</v>
      </c>
      <c r="G122" s="98">
        <v>5</v>
      </c>
      <c r="H122" s="98">
        <v>5</v>
      </c>
      <c r="I122" s="98">
        <v>12.0810812</v>
      </c>
      <c r="J122" s="49"/>
      <c r="K122" s="49"/>
    </row>
    <row r="123" spans="1:11" s="30" customFormat="1" ht="94.5" outlineLevel="1" x14ac:dyDescent="0.25">
      <c r="A123" s="66"/>
      <c r="B123" s="66" t="s">
        <v>92</v>
      </c>
      <c r="C123" s="79" t="s">
        <v>150</v>
      </c>
      <c r="D123" s="66">
        <v>2025</v>
      </c>
      <c r="E123" s="98"/>
      <c r="F123" s="98" t="s">
        <v>110</v>
      </c>
      <c r="G123" s="98">
        <v>5</v>
      </c>
      <c r="H123" s="98">
        <v>7</v>
      </c>
      <c r="I123" s="98">
        <v>12.0810812</v>
      </c>
      <c r="J123" s="49"/>
      <c r="K123" s="49"/>
    </row>
    <row r="124" spans="1:11" s="30" customFormat="1" ht="94.5" outlineLevel="1" x14ac:dyDescent="0.25">
      <c r="A124" s="66"/>
      <c r="B124" s="66" t="s">
        <v>92</v>
      </c>
      <c r="C124" s="79" t="s">
        <v>151</v>
      </c>
      <c r="D124" s="66">
        <v>2025</v>
      </c>
      <c r="E124" s="98"/>
      <c r="F124" s="98" t="s">
        <v>110</v>
      </c>
      <c r="G124" s="98">
        <v>5</v>
      </c>
      <c r="H124" s="98">
        <v>9</v>
      </c>
      <c r="I124" s="98">
        <v>12.0810812</v>
      </c>
      <c r="J124" s="49"/>
      <c r="K124" s="49"/>
    </row>
    <row r="125" spans="1:11" s="30" customFormat="1" ht="63" outlineLevel="1" x14ac:dyDescent="0.25">
      <c r="A125" s="66"/>
      <c r="B125" s="66" t="s">
        <v>92</v>
      </c>
      <c r="C125" s="79" t="s">
        <v>152</v>
      </c>
      <c r="D125" s="66">
        <v>2025</v>
      </c>
      <c r="E125" s="98"/>
      <c r="F125" s="98" t="s">
        <v>110</v>
      </c>
      <c r="G125" s="98">
        <v>50</v>
      </c>
      <c r="H125" s="98">
        <v>15</v>
      </c>
      <c r="I125" s="98">
        <v>120.810812</v>
      </c>
      <c r="J125" s="49"/>
      <c r="K125" s="49"/>
    </row>
    <row r="126" spans="1:11" s="30" customFormat="1" ht="63" outlineLevel="1" x14ac:dyDescent="0.25">
      <c r="A126" s="66"/>
      <c r="B126" s="66" t="s">
        <v>92</v>
      </c>
      <c r="C126" s="79" t="s">
        <v>153</v>
      </c>
      <c r="D126" s="66">
        <v>2025</v>
      </c>
      <c r="E126" s="98"/>
      <c r="F126" s="98" t="s">
        <v>110</v>
      </c>
      <c r="G126" s="98">
        <v>25</v>
      </c>
      <c r="H126" s="98">
        <v>15</v>
      </c>
      <c r="I126" s="98">
        <v>60.405405999999999</v>
      </c>
      <c r="J126" s="49"/>
      <c r="K126" s="49"/>
    </row>
    <row r="127" spans="1:11" s="30" customFormat="1" ht="78.75" outlineLevel="1" x14ac:dyDescent="0.25">
      <c r="A127" s="66"/>
      <c r="B127" s="66" t="s">
        <v>92</v>
      </c>
      <c r="C127" s="79" t="s">
        <v>154</v>
      </c>
      <c r="D127" s="66">
        <v>2025</v>
      </c>
      <c r="E127" s="98"/>
      <c r="F127" s="98" t="s">
        <v>110</v>
      </c>
      <c r="G127" s="98">
        <v>10</v>
      </c>
      <c r="H127" s="98">
        <v>15</v>
      </c>
      <c r="I127" s="98">
        <v>24.1621624</v>
      </c>
      <c r="J127" s="49"/>
      <c r="K127" s="49"/>
    </row>
    <row r="128" spans="1:11" s="30" customFormat="1" ht="78.75" outlineLevel="1" x14ac:dyDescent="0.25">
      <c r="A128" s="66"/>
      <c r="B128" s="66" t="s">
        <v>92</v>
      </c>
      <c r="C128" s="79" t="s">
        <v>155</v>
      </c>
      <c r="D128" s="66">
        <v>2025</v>
      </c>
      <c r="E128" s="98"/>
      <c r="F128" s="98" t="s">
        <v>110</v>
      </c>
      <c r="G128" s="98">
        <v>10</v>
      </c>
      <c r="H128" s="98">
        <v>15</v>
      </c>
      <c r="I128" s="98">
        <v>24.1621624</v>
      </c>
      <c r="J128" s="49"/>
      <c r="K128" s="49"/>
    </row>
    <row r="129" spans="1:11" s="30" customFormat="1" ht="78.75" outlineLevel="1" x14ac:dyDescent="0.25">
      <c r="A129" s="66"/>
      <c r="B129" s="66" t="s">
        <v>92</v>
      </c>
      <c r="C129" s="79" t="s">
        <v>156</v>
      </c>
      <c r="D129" s="66">
        <v>2025</v>
      </c>
      <c r="E129" s="98"/>
      <c r="F129" s="98" t="s">
        <v>110</v>
      </c>
      <c r="G129" s="98">
        <v>10</v>
      </c>
      <c r="H129" s="98">
        <v>15</v>
      </c>
      <c r="I129" s="98">
        <v>24.1621624</v>
      </c>
      <c r="J129" s="49"/>
      <c r="K129" s="49"/>
    </row>
    <row r="130" spans="1:11" s="30" customFormat="1" ht="78.75" outlineLevel="1" x14ac:dyDescent="0.25">
      <c r="A130" s="66"/>
      <c r="B130" s="66" t="s">
        <v>92</v>
      </c>
      <c r="C130" s="79" t="s">
        <v>157</v>
      </c>
      <c r="D130" s="66">
        <v>2025</v>
      </c>
      <c r="E130" s="98"/>
      <c r="F130" s="98" t="s">
        <v>110</v>
      </c>
      <c r="G130" s="98">
        <v>10</v>
      </c>
      <c r="H130" s="98">
        <v>15</v>
      </c>
      <c r="I130" s="98">
        <v>24.1621624</v>
      </c>
      <c r="J130" s="49"/>
      <c r="K130" s="49"/>
    </row>
    <row r="131" spans="1:11" s="30" customFormat="1" ht="78.75" outlineLevel="1" x14ac:dyDescent="0.25">
      <c r="A131" s="66"/>
      <c r="B131" s="66" t="s">
        <v>92</v>
      </c>
      <c r="C131" s="79" t="s">
        <v>158</v>
      </c>
      <c r="D131" s="66">
        <v>2025</v>
      </c>
      <c r="E131" s="98"/>
      <c r="F131" s="98" t="s">
        <v>110</v>
      </c>
      <c r="G131" s="98">
        <v>90</v>
      </c>
      <c r="H131" s="98">
        <v>15</v>
      </c>
      <c r="I131" s="98">
        <v>217.4594616</v>
      </c>
      <c r="J131" s="49"/>
      <c r="K131" s="49"/>
    </row>
    <row r="132" spans="1:11" s="30" customFormat="1" ht="78.75" outlineLevel="1" x14ac:dyDescent="0.25">
      <c r="A132" s="66"/>
      <c r="B132" s="66" t="s">
        <v>92</v>
      </c>
      <c r="C132" s="79" t="s">
        <v>159</v>
      </c>
      <c r="D132" s="66">
        <v>2025</v>
      </c>
      <c r="E132" s="98"/>
      <c r="F132" s="98" t="s">
        <v>110</v>
      </c>
      <c r="G132" s="98">
        <v>180</v>
      </c>
      <c r="H132" s="98">
        <v>15</v>
      </c>
      <c r="I132" s="98">
        <v>434.91892319999999</v>
      </c>
      <c r="J132" s="49"/>
      <c r="K132" s="49"/>
    </row>
    <row r="133" spans="1:11" s="30" customFormat="1" ht="78.75" outlineLevel="1" x14ac:dyDescent="0.25">
      <c r="A133" s="66"/>
      <c r="B133" s="66" t="s">
        <v>92</v>
      </c>
      <c r="C133" s="79" t="s">
        <v>160</v>
      </c>
      <c r="D133" s="66">
        <v>2025</v>
      </c>
      <c r="E133" s="98"/>
      <c r="F133" s="98" t="s">
        <v>110</v>
      </c>
      <c r="G133" s="98">
        <v>65</v>
      </c>
      <c r="H133" s="98">
        <v>15</v>
      </c>
      <c r="I133" s="98">
        <v>157.05405560000003</v>
      </c>
      <c r="J133" s="49"/>
      <c r="K133" s="49"/>
    </row>
    <row r="134" spans="1:11" s="30" customFormat="1" ht="78.75" outlineLevel="1" x14ac:dyDescent="0.25">
      <c r="A134" s="66"/>
      <c r="B134" s="66" t="s">
        <v>92</v>
      </c>
      <c r="C134" s="79" t="s">
        <v>161</v>
      </c>
      <c r="D134" s="66">
        <v>2025</v>
      </c>
      <c r="E134" s="98"/>
      <c r="F134" s="98" t="s">
        <v>110</v>
      </c>
      <c r="G134" s="98">
        <v>60</v>
      </c>
      <c r="H134" s="98">
        <v>15</v>
      </c>
      <c r="I134" s="98">
        <v>144.9729744</v>
      </c>
      <c r="J134" s="49"/>
      <c r="K134" s="49"/>
    </row>
    <row r="135" spans="1:11" s="30" customFormat="1" ht="63" outlineLevel="1" x14ac:dyDescent="0.25">
      <c r="A135" s="66"/>
      <c r="B135" s="66" t="s">
        <v>92</v>
      </c>
      <c r="C135" s="79" t="s">
        <v>162</v>
      </c>
      <c r="D135" s="66">
        <v>2025</v>
      </c>
      <c r="E135" s="98"/>
      <c r="F135" s="98" t="s">
        <v>110</v>
      </c>
      <c r="G135" s="98">
        <v>335</v>
      </c>
      <c r="H135" s="98">
        <v>15</v>
      </c>
      <c r="I135" s="98">
        <v>809.43244040000013</v>
      </c>
      <c r="J135" s="49"/>
      <c r="K135" s="49"/>
    </row>
    <row r="136" spans="1:11" s="30" customFormat="1" ht="78.75" outlineLevel="1" x14ac:dyDescent="0.25">
      <c r="A136" s="66"/>
      <c r="B136" s="66" t="s">
        <v>92</v>
      </c>
      <c r="C136" s="79" t="s">
        <v>163</v>
      </c>
      <c r="D136" s="66">
        <v>2025</v>
      </c>
      <c r="E136" s="98"/>
      <c r="F136" s="98" t="s">
        <v>110</v>
      </c>
      <c r="G136" s="98">
        <v>15</v>
      </c>
      <c r="H136" s="98">
        <v>15</v>
      </c>
      <c r="I136" s="98">
        <v>36.2432436</v>
      </c>
      <c r="J136" s="49"/>
      <c r="K136" s="49"/>
    </row>
    <row r="137" spans="1:11" s="30" customFormat="1" ht="126" outlineLevel="1" x14ac:dyDescent="0.25">
      <c r="A137" s="66"/>
      <c r="B137" s="66" t="s">
        <v>92</v>
      </c>
      <c r="C137" s="79" t="s">
        <v>164</v>
      </c>
      <c r="D137" s="66">
        <v>2025</v>
      </c>
      <c r="E137" s="98"/>
      <c r="F137" s="98" t="s">
        <v>110</v>
      </c>
      <c r="G137" s="98">
        <v>100</v>
      </c>
      <c r="H137" s="98">
        <v>15</v>
      </c>
      <c r="I137" s="98">
        <v>241.621624</v>
      </c>
      <c r="J137" s="49"/>
      <c r="K137" s="49"/>
    </row>
    <row r="138" spans="1:11" s="30" customFormat="1" ht="110.25" outlineLevel="1" x14ac:dyDescent="0.25">
      <c r="A138" s="66"/>
      <c r="B138" s="66" t="s">
        <v>92</v>
      </c>
      <c r="C138" s="79" t="s">
        <v>165</v>
      </c>
      <c r="D138" s="66">
        <v>2025</v>
      </c>
      <c r="E138" s="98"/>
      <c r="F138" s="98" t="s">
        <v>110</v>
      </c>
      <c r="G138" s="98">
        <v>90</v>
      </c>
      <c r="H138" s="98">
        <v>15</v>
      </c>
      <c r="I138" s="98">
        <v>217.4594616</v>
      </c>
      <c r="J138" s="49"/>
      <c r="K138" s="49"/>
    </row>
    <row r="139" spans="1:11" s="30" customFormat="1" ht="94.5" outlineLevel="1" x14ac:dyDescent="0.25">
      <c r="A139" s="66"/>
      <c r="B139" s="66" t="s">
        <v>92</v>
      </c>
      <c r="C139" s="79" t="s">
        <v>166</v>
      </c>
      <c r="D139" s="66">
        <v>2025</v>
      </c>
      <c r="E139" s="98"/>
      <c r="F139" s="98" t="s">
        <v>110</v>
      </c>
      <c r="G139" s="98">
        <v>5</v>
      </c>
      <c r="H139" s="98">
        <v>5</v>
      </c>
      <c r="I139" s="98">
        <v>12.0810812</v>
      </c>
      <c r="J139" s="49"/>
      <c r="K139" s="49"/>
    </row>
    <row r="140" spans="1:11" s="30" customFormat="1" ht="110.25" outlineLevel="1" x14ac:dyDescent="0.25">
      <c r="A140" s="66"/>
      <c r="B140" s="66" t="s">
        <v>92</v>
      </c>
      <c r="C140" s="79" t="s">
        <v>167</v>
      </c>
      <c r="D140" s="66">
        <v>2025</v>
      </c>
      <c r="E140" s="98"/>
      <c r="F140" s="98" t="s">
        <v>110</v>
      </c>
      <c r="G140" s="98">
        <v>5</v>
      </c>
      <c r="H140" s="98">
        <v>5</v>
      </c>
      <c r="I140" s="98">
        <v>12.0810812</v>
      </c>
      <c r="J140" s="49"/>
      <c r="K140" s="49"/>
    </row>
    <row r="141" spans="1:11" s="30" customFormat="1" ht="94.5" outlineLevel="1" x14ac:dyDescent="0.25">
      <c r="A141" s="66"/>
      <c r="B141" s="66" t="s">
        <v>92</v>
      </c>
      <c r="C141" s="79" t="s">
        <v>168</v>
      </c>
      <c r="D141" s="66">
        <v>2025</v>
      </c>
      <c r="E141" s="98"/>
      <c r="F141" s="98" t="s">
        <v>110</v>
      </c>
      <c r="G141" s="98">
        <v>5</v>
      </c>
      <c r="H141" s="98">
        <v>5</v>
      </c>
      <c r="I141" s="98">
        <v>12.0810812</v>
      </c>
      <c r="J141" s="49"/>
      <c r="K141" s="49"/>
    </row>
    <row r="142" spans="1:11" s="30" customFormat="1" ht="110.25" outlineLevel="1" x14ac:dyDescent="0.25">
      <c r="A142" s="66"/>
      <c r="B142" s="66" t="s">
        <v>92</v>
      </c>
      <c r="C142" s="79" t="s">
        <v>169</v>
      </c>
      <c r="D142" s="66">
        <v>2025</v>
      </c>
      <c r="E142" s="98"/>
      <c r="F142" s="98" t="s">
        <v>110</v>
      </c>
      <c r="G142" s="98">
        <v>5</v>
      </c>
      <c r="H142" s="98">
        <v>5</v>
      </c>
      <c r="I142" s="98">
        <v>12.0810812</v>
      </c>
      <c r="J142" s="49"/>
      <c r="K142" s="49"/>
    </row>
    <row r="143" spans="1:11" s="30" customFormat="1" ht="94.5" outlineLevel="1" x14ac:dyDescent="0.25">
      <c r="A143" s="66"/>
      <c r="B143" s="66" t="s">
        <v>92</v>
      </c>
      <c r="C143" s="79" t="s">
        <v>170</v>
      </c>
      <c r="D143" s="66">
        <v>2025</v>
      </c>
      <c r="E143" s="98"/>
      <c r="F143" s="98" t="s">
        <v>110</v>
      </c>
      <c r="G143" s="98">
        <v>5</v>
      </c>
      <c r="H143" s="98">
        <v>3</v>
      </c>
      <c r="I143" s="98">
        <v>12.0810812</v>
      </c>
      <c r="J143" s="49"/>
      <c r="K143" s="49"/>
    </row>
    <row r="144" spans="1:11" s="30" customFormat="1" ht="94.5" outlineLevel="1" x14ac:dyDescent="0.25">
      <c r="A144" s="66"/>
      <c r="B144" s="66" t="s">
        <v>92</v>
      </c>
      <c r="C144" s="79" t="s">
        <v>171</v>
      </c>
      <c r="D144" s="66">
        <v>2025</v>
      </c>
      <c r="E144" s="98"/>
      <c r="F144" s="98" t="s">
        <v>110</v>
      </c>
      <c r="G144" s="98">
        <v>5</v>
      </c>
      <c r="H144" s="98">
        <v>3</v>
      </c>
      <c r="I144" s="98">
        <v>12.0810812</v>
      </c>
      <c r="J144" s="49"/>
      <c r="K144" s="49"/>
    </row>
    <row r="145" spans="1:11" s="30" customFormat="1" ht="94.5" outlineLevel="1" x14ac:dyDescent="0.25">
      <c r="A145" s="66"/>
      <c r="B145" s="66" t="s">
        <v>92</v>
      </c>
      <c r="C145" s="79" t="s">
        <v>172</v>
      </c>
      <c r="D145" s="66">
        <v>2025</v>
      </c>
      <c r="E145" s="98"/>
      <c r="F145" s="98" t="s">
        <v>110</v>
      </c>
      <c r="G145" s="98">
        <v>5</v>
      </c>
      <c r="H145" s="98">
        <v>1.5</v>
      </c>
      <c r="I145" s="98">
        <v>12.0810812</v>
      </c>
      <c r="J145" s="49"/>
      <c r="K145" s="49"/>
    </row>
    <row r="146" spans="1:11" s="30" customFormat="1" ht="94.5" outlineLevel="1" x14ac:dyDescent="0.25">
      <c r="A146" s="66"/>
      <c r="B146" s="66" t="s">
        <v>92</v>
      </c>
      <c r="C146" s="79" t="s">
        <v>173</v>
      </c>
      <c r="D146" s="66">
        <v>2025</v>
      </c>
      <c r="E146" s="98"/>
      <c r="F146" s="98" t="s">
        <v>110</v>
      </c>
      <c r="G146" s="98">
        <v>5</v>
      </c>
      <c r="H146" s="98">
        <v>3</v>
      </c>
      <c r="I146" s="98">
        <v>12.0810812</v>
      </c>
      <c r="J146" s="49"/>
      <c r="K146" s="49"/>
    </row>
    <row r="147" spans="1:11" s="30" customFormat="1" ht="94.5" outlineLevel="1" x14ac:dyDescent="0.25">
      <c r="A147" s="66"/>
      <c r="B147" s="66" t="s">
        <v>92</v>
      </c>
      <c r="C147" s="79" t="s">
        <v>174</v>
      </c>
      <c r="D147" s="66">
        <v>2025</v>
      </c>
      <c r="E147" s="98"/>
      <c r="F147" s="98" t="s">
        <v>110</v>
      </c>
      <c r="G147" s="98">
        <v>5</v>
      </c>
      <c r="H147" s="98">
        <v>3</v>
      </c>
      <c r="I147" s="98">
        <v>12.0810812</v>
      </c>
      <c r="J147" s="49"/>
      <c r="K147" s="49"/>
    </row>
    <row r="148" spans="1:11" s="30" customFormat="1" ht="110.25" outlineLevel="1" x14ac:dyDescent="0.25">
      <c r="A148" s="66"/>
      <c r="B148" s="66" t="s">
        <v>92</v>
      </c>
      <c r="C148" s="79" t="s">
        <v>175</v>
      </c>
      <c r="D148" s="66">
        <v>2025</v>
      </c>
      <c r="E148" s="98"/>
      <c r="F148" s="98" t="s">
        <v>110</v>
      </c>
      <c r="G148" s="98">
        <v>5</v>
      </c>
      <c r="H148" s="98">
        <v>3</v>
      </c>
      <c r="I148" s="98">
        <v>12.0810812</v>
      </c>
      <c r="J148" s="49"/>
      <c r="K148" s="49"/>
    </row>
    <row r="149" spans="1:11" s="30" customFormat="1" ht="94.5" outlineLevel="1" x14ac:dyDescent="0.25">
      <c r="A149" s="66"/>
      <c r="B149" s="66" t="s">
        <v>92</v>
      </c>
      <c r="C149" s="79" t="s">
        <v>176</v>
      </c>
      <c r="D149" s="66">
        <v>2025</v>
      </c>
      <c r="E149" s="98"/>
      <c r="F149" s="98" t="s">
        <v>110</v>
      </c>
      <c r="G149" s="98">
        <v>10</v>
      </c>
      <c r="H149" s="98">
        <v>15</v>
      </c>
      <c r="I149" s="98">
        <v>24.1621624</v>
      </c>
      <c r="J149" s="49"/>
      <c r="K149" s="49"/>
    </row>
    <row r="150" spans="1:11" s="30" customFormat="1" ht="63" outlineLevel="1" x14ac:dyDescent="0.25">
      <c r="A150" s="66"/>
      <c r="B150" s="66" t="s">
        <v>92</v>
      </c>
      <c r="C150" s="79" t="s">
        <v>177</v>
      </c>
      <c r="D150" s="66">
        <v>2025</v>
      </c>
      <c r="E150" s="98"/>
      <c r="F150" s="66" t="s">
        <v>83</v>
      </c>
      <c r="G150" s="66">
        <v>30</v>
      </c>
      <c r="H150" s="66">
        <v>15</v>
      </c>
      <c r="I150" s="100">
        <v>72.486490000000003</v>
      </c>
      <c r="J150" s="49"/>
      <c r="K150" s="49"/>
    </row>
    <row r="151" spans="1:11" s="30" customFormat="1" ht="63" outlineLevel="1" x14ac:dyDescent="0.25">
      <c r="A151" s="66"/>
      <c r="B151" s="66" t="s">
        <v>92</v>
      </c>
      <c r="C151" s="79" t="s">
        <v>178</v>
      </c>
      <c r="D151" s="66">
        <v>2025</v>
      </c>
      <c r="E151" s="98"/>
      <c r="F151" s="66" t="s">
        <v>83</v>
      </c>
      <c r="G151" s="66">
        <v>30</v>
      </c>
      <c r="H151" s="66">
        <v>15</v>
      </c>
      <c r="I151" s="100">
        <v>72.486490000000003</v>
      </c>
      <c r="J151" s="49"/>
      <c r="K151" s="49"/>
    </row>
    <row r="152" spans="1:11" s="30" customFormat="1" ht="63" outlineLevel="1" x14ac:dyDescent="0.25">
      <c r="A152" s="66"/>
      <c r="B152" s="66" t="s">
        <v>92</v>
      </c>
      <c r="C152" s="79" t="s">
        <v>179</v>
      </c>
      <c r="D152" s="66">
        <v>2025</v>
      </c>
      <c r="E152" s="98"/>
      <c r="F152" s="66" t="s">
        <v>83</v>
      </c>
      <c r="G152" s="66">
        <v>35</v>
      </c>
      <c r="H152" s="66">
        <v>15</v>
      </c>
      <c r="I152" s="100">
        <v>84.567570000000003</v>
      </c>
      <c r="J152" s="49"/>
      <c r="K152" s="49"/>
    </row>
    <row r="153" spans="1:11" s="30" customFormat="1" ht="47.25" outlineLevel="1" x14ac:dyDescent="0.25">
      <c r="A153" s="66"/>
      <c r="B153" s="66" t="s">
        <v>92</v>
      </c>
      <c r="C153" s="79" t="s">
        <v>180</v>
      </c>
      <c r="D153" s="66">
        <v>2025</v>
      </c>
      <c r="E153" s="98"/>
      <c r="F153" s="66" t="s">
        <v>83</v>
      </c>
      <c r="G153" s="66">
        <v>20</v>
      </c>
      <c r="H153" s="66">
        <v>15</v>
      </c>
      <c r="I153" s="100">
        <v>48.32432</v>
      </c>
      <c r="J153" s="49"/>
      <c r="K153" s="49"/>
    </row>
    <row r="154" spans="1:11" s="30" customFormat="1" ht="47.25" outlineLevel="1" x14ac:dyDescent="0.25">
      <c r="A154" s="66"/>
      <c r="B154" s="66" t="s">
        <v>92</v>
      </c>
      <c r="C154" s="79" t="s">
        <v>181</v>
      </c>
      <c r="D154" s="66">
        <v>2025</v>
      </c>
      <c r="E154" s="98"/>
      <c r="F154" s="66" t="s">
        <v>83</v>
      </c>
      <c r="G154" s="66">
        <v>30</v>
      </c>
      <c r="H154" s="66">
        <v>15</v>
      </c>
      <c r="I154" s="100">
        <v>72.486490000000003</v>
      </c>
      <c r="J154" s="49"/>
      <c r="K154" s="49"/>
    </row>
    <row r="155" spans="1:11" s="30" customFormat="1" ht="47.25" outlineLevel="1" x14ac:dyDescent="0.25">
      <c r="A155" s="66"/>
      <c r="B155" s="66" t="s">
        <v>92</v>
      </c>
      <c r="C155" s="79" t="s">
        <v>182</v>
      </c>
      <c r="D155" s="66">
        <v>2025</v>
      </c>
      <c r="E155" s="98"/>
      <c r="F155" s="66" t="s">
        <v>83</v>
      </c>
      <c r="G155" s="66">
        <v>80</v>
      </c>
      <c r="H155" s="66">
        <v>15</v>
      </c>
      <c r="I155" s="100">
        <v>193.29729999999998</v>
      </c>
      <c r="J155" s="49"/>
      <c r="K155" s="49"/>
    </row>
    <row r="156" spans="1:11" s="30" customFormat="1" ht="47.25" outlineLevel="1" x14ac:dyDescent="0.25">
      <c r="A156" s="66"/>
      <c r="B156" s="66" t="s">
        <v>92</v>
      </c>
      <c r="C156" s="79" t="s">
        <v>183</v>
      </c>
      <c r="D156" s="66">
        <v>2025</v>
      </c>
      <c r="E156" s="98"/>
      <c r="F156" s="66" t="s">
        <v>83</v>
      </c>
      <c r="G156" s="66">
        <v>30</v>
      </c>
      <c r="H156" s="66">
        <v>15</v>
      </c>
      <c r="I156" s="100">
        <v>72.486490000000003</v>
      </c>
      <c r="J156" s="49"/>
      <c r="K156" s="49"/>
    </row>
    <row r="157" spans="1:11" s="30" customFormat="1" ht="47.25" outlineLevel="1" x14ac:dyDescent="0.25">
      <c r="A157" s="66"/>
      <c r="B157" s="66" t="s">
        <v>92</v>
      </c>
      <c r="C157" s="79" t="s">
        <v>184</v>
      </c>
      <c r="D157" s="66">
        <v>2025</v>
      </c>
      <c r="E157" s="98"/>
      <c r="F157" s="66" t="s">
        <v>83</v>
      </c>
      <c r="G157" s="66">
        <v>30</v>
      </c>
      <c r="H157" s="66">
        <v>15</v>
      </c>
      <c r="I157" s="100">
        <v>72.486490000000003</v>
      </c>
      <c r="J157" s="49"/>
      <c r="K157" s="49"/>
    </row>
    <row r="158" spans="1:11" s="30" customFormat="1" ht="47.25" outlineLevel="1" x14ac:dyDescent="0.25">
      <c r="A158" s="66"/>
      <c r="B158" s="66" t="s">
        <v>92</v>
      </c>
      <c r="C158" s="79" t="s">
        <v>185</v>
      </c>
      <c r="D158" s="66">
        <v>2025</v>
      </c>
      <c r="E158" s="98"/>
      <c r="F158" s="66" t="s">
        <v>83</v>
      </c>
      <c r="G158" s="66">
        <v>30</v>
      </c>
      <c r="H158" s="66">
        <v>15</v>
      </c>
      <c r="I158" s="100">
        <v>72.486490000000003</v>
      </c>
      <c r="J158" s="49"/>
      <c r="K158" s="49"/>
    </row>
    <row r="159" spans="1:11" s="30" customFormat="1" ht="47.25" outlineLevel="1" x14ac:dyDescent="0.25">
      <c r="A159" s="66"/>
      <c r="B159" s="66" t="s">
        <v>92</v>
      </c>
      <c r="C159" s="79" t="s">
        <v>186</v>
      </c>
      <c r="D159" s="66">
        <v>2025</v>
      </c>
      <c r="E159" s="98"/>
      <c r="F159" s="66" t="s">
        <v>83</v>
      </c>
      <c r="G159" s="66">
        <v>30</v>
      </c>
      <c r="H159" s="66">
        <v>15</v>
      </c>
      <c r="I159" s="100">
        <v>72.486490000000003</v>
      </c>
      <c r="J159" s="49"/>
      <c r="K159" s="49"/>
    </row>
    <row r="160" spans="1:11" s="30" customFormat="1" ht="47.25" outlineLevel="1" x14ac:dyDescent="0.25">
      <c r="A160" s="66"/>
      <c r="B160" s="66" t="s">
        <v>92</v>
      </c>
      <c r="C160" s="79" t="s">
        <v>187</v>
      </c>
      <c r="D160" s="66">
        <v>2025</v>
      </c>
      <c r="E160" s="98"/>
      <c r="F160" s="66" t="s">
        <v>83</v>
      </c>
      <c r="G160" s="66">
        <v>55</v>
      </c>
      <c r="H160" s="66">
        <v>15</v>
      </c>
      <c r="I160" s="100">
        <v>132.89189000000002</v>
      </c>
      <c r="J160" s="49"/>
      <c r="K160" s="49"/>
    </row>
    <row r="161" spans="1:11" s="30" customFormat="1" ht="63" outlineLevel="1" x14ac:dyDescent="0.25">
      <c r="A161" s="66"/>
      <c r="B161" s="66" t="s">
        <v>92</v>
      </c>
      <c r="C161" s="79" t="s">
        <v>188</v>
      </c>
      <c r="D161" s="66">
        <v>2025</v>
      </c>
      <c r="E161" s="98"/>
      <c r="F161" s="66" t="s">
        <v>83</v>
      </c>
      <c r="G161" s="66">
        <v>350</v>
      </c>
      <c r="H161" s="66">
        <v>15</v>
      </c>
      <c r="I161" s="100">
        <v>845.67568000000006</v>
      </c>
      <c r="J161" s="49"/>
      <c r="K161" s="49"/>
    </row>
    <row r="162" spans="1:11" s="30" customFormat="1" ht="47.25" outlineLevel="1" x14ac:dyDescent="0.25">
      <c r="A162" s="66"/>
      <c r="B162" s="66" t="s">
        <v>92</v>
      </c>
      <c r="C162" s="79" t="s">
        <v>189</v>
      </c>
      <c r="D162" s="66">
        <v>2025</v>
      </c>
      <c r="E162" s="98"/>
      <c r="F162" s="66" t="s">
        <v>83</v>
      </c>
      <c r="G162" s="66">
        <v>30</v>
      </c>
      <c r="H162" s="66">
        <v>15</v>
      </c>
      <c r="I162" s="100">
        <v>72.486490000000003</v>
      </c>
      <c r="J162" s="49"/>
      <c r="K162" s="49"/>
    </row>
    <row r="163" spans="1:11" s="30" customFormat="1" ht="47.25" outlineLevel="1" x14ac:dyDescent="0.25">
      <c r="A163" s="66"/>
      <c r="B163" s="66" t="s">
        <v>92</v>
      </c>
      <c r="C163" s="79" t="s">
        <v>190</v>
      </c>
      <c r="D163" s="66">
        <v>2025</v>
      </c>
      <c r="E163" s="98"/>
      <c r="F163" s="66" t="s">
        <v>83</v>
      </c>
      <c r="G163" s="66">
        <v>30</v>
      </c>
      <c r="H163" s="66">
        <v>15</v>
      </c>
      <c r="I163" s="100">
        <v>72.486490000000003</v>
      </c>
      <c r="J163" s="49"/>
      <c r="K163" s="49"/>
    </row>
    <row r="164" spans="1:11" s="30" customFormat="1" ht="63" outlineLevel="1" x14ac:dyDescent="0.25">
      <c r="A164" s="66"/>
      <c r="B164" s="66" t="s">
        <v>92</v>
      </c>
      <c r="C164" s="79" t="s">
        <v>191</v>
      </c>
      <c r="D164" s="66">
        <v>2025</v>
      </c>
      <c r="E164" s="98"/>
      <c r="F164" s="66" t="s">
        <v>83</v>
      </c>
      <c r="G164" s="66">
        <v>30</v>
      </c>
      <c r="H164" s="66">
        <v>15</v>
      </c>
      <c r="I164" s="100">
        <v>72.486490000000003</v>
      </c>
      <c r="J164" s="49"/>
      <c r="K164" s="49"/>
    </row>
    <row r="165" spans="1:11" s="30" customFormat="1" ht="47.25" outlineLevel="1" x14ac:dyDescent="0.25">
      <c r="A165" s="66"/>
      <c r="B165" s="66" t="s">
        <v>92</v>
      </c>
      <c r="C165" s="79" t="s">
        <v>192</v>
      </c>
      <c r="D165" s="66">
        <v>2025</v>
      </c>
      <c r="E165" s="98"/>
      <c r="F165" s="66" t="s">
        <v>83</v>
      </c>
      <c r="G165" s="66">
        <v>250</v>
      </c>
      <c r="H165" s="66">
        <v>15</v>
      </c>
      <c r="I165" s="100">
        <v>604.05406000000005</v>
      </c>
      <c r="J165" s="49"/>
      <c r="K165" s="49"/>
    </row>
    <row r="166" spans="1:11" s="30" customFormat="1" ht="47.25" outlineLevel="1" x14ac:dyDescent="0.25">
      <c r="A166" s="66"/>
      <c r="B166" s="66" t="s">
        <v>92</v>
      </c>
      <c r="C166" s="79" t="s">
        <v>193</v>
      </c>
      <c r="D166" s="66">
        <v>2025</v>
      </c>
      <c r="E166" s="98"/>
      <c r="F166" s="66" t="s">
        <v>83</v>
      </c>
      <c r="G166" s="66">
        <v>36</v>
      </c>
      <c r="H166" s="66">
        <v>15</v>
      </c>
      <c r="I166" s="100">
        <v>86.983779999999996</v>
      </c>
      <c r="J166" s="49"/>
      <c r="K166" s="49"/>
    </row>
    <row r="167" spans="1:11" s="30" customFormat="1" ht="47.25" outlineLevel="1" x14ac:dyDescent="0.25">
      <c r="A167" s="66"/>
      <c r="B167" s="66" t="s">
        <v>92</v>
      </c>
      <c r="C167" s="79" t="s">
        <v>194</v>
      </c>
      <c r="D167" s="66">
        <v>2025</v>
      </c>
      <c r="E167" s="98"/>
      <c r="F167" s="66" t="s">
        <v>83</v>
      </c>
      <c r="G167" s="66">
        <v>20</v>
      </c>
      <c r="H167" s="66">
        <v>15</v>
      </c>
      <c r="I167" s="100">
        <v>48.32432</v>
      </c>
      <c r="J167" s="49"/>
      <c r="K167" s="49"/>
    </row>
    <row r="168" spans="1:11" s="30" customFormat="1" ht="47.25" outlineLevel="1" x14ac:dyDescent="0.25">
      <c r="A168" s="66"/>
      <c r="B168" s="66" t="s">
        <v>92</v>
      </c>
      <c r="C168" s="79" t="s">
        <v>195</v>
      </c>
      <c r="D168" s="66">
        <v>2025</v>
      </c>
      <c r="E168" s="98"/>
      <c r="F168" s="66" t="s">
        <v>83</v>
      </c>
      <c r="G168" s="66">
        <v>27</v>
      </c>
      <c r="H168" s="66">
        <v>15</v>
      </c>
      <c r="I168" s="100">
        <v>65.237839999999991</v>
      </c>
      <c r="J168" s="49"/>
      <c r="K168" s="49"/>
    </row>
    <row r="169" spans="1:11" s="30" customFormat="1" ht="47.25" outlineLevel="1" x14ac:dyDescent="0.25">
      <c r="A169" s="66"/>
      <c r="B169" s="66" t="s">
        <v>92</v>
      </c>
      <c r="C169" s="79" t="s">
        <v>196</v>
      </c>
      <c r="D169" s="66">
        <v>2025</v>
      </c>
      <c r="E169" s="98"/>
      <c r="F169" s="66" t="s">
        <v>83</v>
      </c>
      <c r="G169" s="66">
        <v>30</v>
      </c>
      <c r="H169" s="66">
        <v>15</v>
      </c>
      <c r="I169" s="100">
        <v>72.486490000000003</v>
      </c>
      <c r="J169" s="49"/>
      <c r="K169" s="49"/>
    </row>
    <row r="170" spans="1:11" s="30" customFormat="1" ht="47.25" outlineLevel="1" x14ac:dyDescent="0.25">
      <c r="A170" s="66"/>
      <c r="B170" s="66" t="s">
        <v>92</v>
      </c>
      <c r="C170" s="79" t="s">
        <v>197</v>
      </c>
      <c r="D170" s="66">
        <v>2025</v>
      </c>
      <c r="E170" s="98"/>
      <c r="F170" s="66" t="s">
        <v>83</v>
      </c>
      <c r="G170" s="66">
        <v>30</v>
      </c>
      <c r="H170" s="66">
        <v>15</v>
      </c>
      <c r="I170" s="100">
        <v>72.486490000000003</v>
      </c>
      <c r="J170" s="49"/>
      <c r="K170" s="49"/>
    </row>
    <row r="171" spans="1:11" s="30" customFormat="1" ht="47.25" outlineLevel="1" x14ac:dyDescent="0.25">
      <c r="A171" s="66"/>
      <c r="B171" s="66" t="s">
        <v>92</v>
      </c>
      <c r="C171" s="79" t="s">
        <v>198</v>
      </c>
      <c r="D171" s="66">
        <v>2025</v>
      </c>
      <c r="E171" s="98"/>
      <c r="F171" s="66" t="s">
        <v>83</v>
      </c>
      <c r="G171" s="66">
        <v>120</v>
      </c>
      <c r="H171" s="66">
        <v>15</v>
      </c>
      <c r="I171" s="100">
        <v>289.94595000000004</v>
      </c>
      <c r="J171" s="49"/>
      <c r="K171" s="49"/>
    </row>
    <row r="172" spans="1:11" s="30" customFormat="1" ht="47.25" outlineLevel="1" x14ac:dyDescent="0.25">
      <c r="A172" s="66"/>
      <c r="B172" s="66" t="s">
        <v>92</v>
      </c>
      <c r="C172" s="79" t="s">
        <v>199</v>
      </c>
      <c r="D172" s="66">
        <v>2025</v>
      </c>
      <c r="E172" s="98"/>
      <c r="F172" s="66" t="s">
        <v>83</v>
      </c>
      <c r="G172" s="66">
        <v>70</v>
      </c>
      <c r="H172" s="66">
        <v>15</v>
      </c>
      <c r="I172" s="100">
        <v>169.13514000000001</v>
      </c>
      <c r="J172" s="49"/>
      <c r="K172" s="49"/>
    </row>
    <row r="173" spans="1:11" s="30" customFormat="1" ht="47.25" outlineLevel="1" x14ac:dyDescent="0.25">
      <c r="A173" s="66"/>
      <c r="B173" s="66" t="s">
        <v>92</v>
      </c>
      <c r="C173" s="79" t="s">
        <v>200</v>
      </c>
      <c r="D173" s="66">
        <v>2025</v>
      </c>
      <c r="E173" s="98"/>
      <c r="F173" s="66" t="s">
        <v>83</v>
      </c>
      <c r="G173" s="66">
        <v>35</v>
      </c>
      <c r="H173" s="66">
        <v>15</v>
      </c>
      <c r="I173" s="100">
        <v>84.567570000000003</v>
      </c>
      <c r="J173" s="49"/>
      <c r="K173" s="49"/>
    </row>
    <row r="174" spans="1:11" s="30" customFormat="1" ht="47.25" outlineLevel="1" x14ac:dyDescent="0.25">
      <c r="A174" s="66"/>
      <c r="B174" s="66" t="s">
        <v>92</v>
      </c>
      <c r="C174" s="79" t="s">
        <v>201</v>
      </c>
      <c r="D174" s="66">
        <v>2025</v>
      </c>
      <c r="E174" s="98"/>
      <c r="F174" s="66" t="s">
        <v>83</v>
      </c>
      <c r="G174" s="66">
        <v>25</v>
      </c>
      <c r="H174" s="66">
        <v>15</v>
      </c>
      <c r="I174" s="100">
        <v>60.405410000000003</v>
      </c>
      <c r="J174" s="49"/>
      <c r="K174" s="49"/>
    </row>
    <row r="175" spans="1:11" s="30" customFormat="1" ht="47.25" outlineLevel="1" x14ac:dyDescent="0.25">
      <c r="A175" s="66"/>
      <c r="B175" s="66" t="s">
        <v>92</v>
      </c>
      <c r="C175" s="79" t="s">
        <v>202</v>
      </c>
      <c r="D175" s="66">
        <v>2025</v>
      </c>
      <c r="E175" s="98"/>
      <c r="F175" s="66" t="s">
        <v>83</v>
      </c>
      <c r="G175" s="66">
        <v>15</v>
      </c>
      <c r="H175" s="66">
        <v>15</v>
      </c>
      <c r="I175" s="100">
        <v>36.24324</v>
      </c>
      <c r="J175" s="49"/>
      <c r="K175" s="49"/>
    </row>
    <row r="176" spans="1:11" s="30" customFormat="1" ht="63" outlineLevel="1" x14ac:dyDescent="0.25">
      <c r="A176" s="66"/>
      <c r="B176" s="66" t="s">
        <v>92</v>
      </c>
      <c r="C176" s="79" t="s">
        <v>203</v>
      </c>
      <c r="D176" s="66">
        <v>2025</v>
      </c>
      <c r="E176" s="98"/>
      <c r="F176" s="66" t="s">
        <v>83</v>
      </c>
      <c r="G176" s="66">
        <v>30</v>
      </c>
      <c r="H176" s="66">
        <v>15</v>
      </c>
      <c r="I176" s="100">
        <v>72.486490000000003</v>
      </c>
      <c r="J176" s="49"/>
      <c r="K176" s="49"/>
    </row>
    <row r="177" spans="1:11" s="30" customFormat="1" ht="47.25" outlineLevel="1" x14ac:dyDescent="0.25">
      <c r="A177" s="66"/>
      <c r="B177" s="66" t="s">
        <v>92</v>
      </c>
      <c r="C177" s="79" t="s">
        <v>204</v>
      </c>
      <c r="D177" s="66">
        <v>2025</v>
      </c>
      <c r="E177" s="98"/>
      <c r="F177" s="66" t="s">
        <v>83</v>
      </c>
      <c r="G177" s="66">
        <v>15</v>
      </c>
      <c r="H177" s="66">
        <v>15</v>
      </c>
      <c r="I177" s="100">
        <v>36.24324</v>
      </c>
      <c r="J177" s="49"/>
      <c r="K177" s="49"/>
    </row>
    <row r="178" spans="1:11" s="30" customFormat="1" ht="47.25" outlineLevel="1" x14ac:dyDescent="0.25">
      <c r="A178" s="66"/>
      <c r="B178" s="66" t="s">
        <v>92</v>
      </c>
      <c r="C178" s="79" t="s">
        <v>205</v>
      </c>
      <c r="D178" s="66">
        <v>2025</v>
      </c>
      <c r="E178" s="98"/>
      <c r="F178" s="66" t="s">
        <v>83</v>
      </c>
      <c r="G178" s="66">
        <v>5</v>
      </c>
      <c r="H178" s="66">
        <v>7</v>
      </c>
      <c r="I178" s="100">
        <v>12.08108</v>
      </c>
      <c r="J178" s="49"/>
      <c r="K178" s="49"/>
    </row>
    <row r="179" spans="1:11" s="30" customFormat="1" ht="47.25" outlineLevel="1" x14ac:dyDescent="0.25">
      <c r="A179" s="66"/>
      <c r="B179" s="66" t="s">
        <v>92</v>
      </c>
      <c r="C179" s="79" t="s">
        <v>206</v>
      </c>
      <c r="D179" s="66">
        <v>2025</v>
      </c>
      <c r="E179" s="98"/>
      <c r="F179" s="66" t="s">
        <v>83</v>
      </c>
      <c r="G179" s="66">
        <v>30</v>
      </c>
      <c r="H179" s="66">
        <v>15</v>
      </c>
      <c r="I179" s="100">
        <v>72.486490000000003</v>
      </c>
      <c r="J179" s="49"/>
      <c r="K179" s="49"/>
    </row>
    <row r="180" spans="1:11" s="30" customFormat="1" ht="47.25" outlineLevel="1" x14ac:dyDescent="0.25">
      <c r="A180" s="66"/>
      <c r="B180" s="66" t="s">
        <v>92</v>
      </c>
      <c r="C180" s="79" t="s">
        <v>207</v>
      </c>
      <c r="D180" s="66">
        <v>2025</v>
      </c>
      <c r="E180" s="98"/>
      <c r="F180" s="66" t="s">
        <v>83</v>
      </c>
      <c r="G180" s="66">
        <v>30</v>
      </c>
      <c r="H180" s="66">
        <v>15</v>
      </c>
      <c r="I180" s="100">
        <v>72.486490000000003</v>
      </c>
      <c r="J180" s="49"/>
      <c r="K180" s="49"/>
    </row>
    <row r="181" spans="1:11" s="30" customFormat="1" ht="47.25" outlineLevel="1" x14ac:dyDescent="0.25">
      <c r="A181" s="66"/>
      <c r="B181" s="66" t="s">
        <v>92</v>
      </c>
      <c r="C181" s="79" t="s">
        <v>208</v>
      </c>
      <c r="D181" s="66">
        <v>2025</v>
      </c>
      <c r="E181" s="98"/>
      <c r="F181" s="66" t="s">
        <v>83</v>
      </c>
      <c r="G181" s="66">
        <v>30</v>
      </c>
      <c r="H181" s="66">
        <v>15</v>
      </c>
      <c r="I181" s="100">
        <v>72.486490000000003</v>
      </c>
      <c r="J181" s="49"/>
      <c r="K181" s="49"/>
    </row>
    <row r="182" spans="1:11" s="30" customFormat="1" ht="63" outlineLevel="1" x14ac:dyDescent="0.25">
      <c r="A182" s="66"/>
      <c r="B182" s="66" t="s">
        <v>92</v>
      </c>
      <c r="C182" s="79" t="s">
        <v>209</v>
      </c>
      <c r="D182" s="66">
        <v>2025</v>
      </c>
      <c r="E182" s="98"/>
      <c r="F182" s="66" t="s">
        <v>83</v>
      </c>
      <c r="G182" s="66">
        <v>65</v>
      </c>
      <c r="H182" s="66">
        <v>15</v>
      </c>
      <c r="I182" s="100">
        <v>157.05405999999999</v>
      </c>
      <c r="J182" s="49"/>
      <c r="K182" s="49"/>
    </row>
    <row r="183" spans="1:11" s="30" customFormat="1" ht="47.25" outlineLevel="1" x14ac:dyDescent="0.25">
      <c r="A183" s="66"/>
      <c r="B183" s="66" t="s">
        <v>92</v>
      </c>
      <c r="C183" s="79" t="s">
        <v>210</v>
      </c>
      <c r="D183" s="66">
        <v>2025</v>
      </c>
      <c r="E183" s="98"/>
      <c r="F183" s="66" t="s">
        <v>83</v>
      </c>
      <c r="G183" s="66">
        <v>30</v>
      </c>
      <c r="H183" s="66">
        <v>15</v>
      </c>
      <c r="I183" s="100">
        <v>72.486490000000003</v>
      </c>
      <c r="J183" s="49"/>
      <c r="K183" s="49"/>
    </row>
    <row r="184" spans="1:11" s="30" customFormat="1" ht="47.25" outlineLevel="1" x14ac:dyDescent="0.25">
      <c r="A184" s="66"/>
      <c r="B184" s="66" t="s">
        <v>92</v>
      </c>
      <c r="C184" s="79" t="s">
        <v>211</v>
      </c>
      <c r="D184" s="66">
        <v>2025</v>
      </c>
      <c r="E184" s="98"/>
      <c r="F184" s="66" t="s">
        <v>83</v>
      </c>
      <c r="G184" s="66">
        <v>15</v>
      </c>
      <c r="H184" s="66">
        <v>15</v>
      </c>
      <c r="I184" s="100">
        <v>36.24324</v>
      </c>
      <c r="J184" s="49"/>
      <c r="K184" s="49"/>
    </row>
    <row r="185" spans="1:11" s="30" customFormat="1" ht="47.25" outlineLevel="1" x14ac:dyDescent="0.25">
      <c r="A185" s="66"/>
      <c r="B185" s="66" t="s">
        <v>92</v>
      </c>
      <c r="C185" s="79" t="s">
        <v>212</v>
      </c>
      <c r="D185" s="66">
        <v>2025</v>
      </c>
      <c r="E185" s="98"/>
      <c r="F185" s="66" t="s">
        <v>83</v>
      </c>
      <c r="G185" s="66">
        <v>25</v>
      </c>
      <c r="H185" s="66">
        <v>5</v>
      </c>
      <c r="I185" s="100">
        <v>60.405410000000003</v>
      </c>
      <c r="J185" s="49"/>
      <c r="K185" s="49"/>
    </row>
    <row r="186" spans="1:11" s="30" customFormat="1" ht="47.25" outlineLevel="1" x14ac:dyDescent="0.25">
      <c r="A186" s="66"/>
      <c r="B186" s="66" t="s">
        <v>92</v>
      </c>
      <c r="C186" s="79" t="s">
        <v>213</v>
      </c>
      <c r="D186" s="66">
        <v>2025</v>
      </c>
      <c r="E186" s="98"/>
      <c r="F186" s="66" t="s">
        <v>83</v>
      </c>
      <c r="G186" s="66">
        <v>15</v>
      </c>
      <c r="H186" s="66">
        <v>5</v>
      </c>
      <c r="I186" s="100">
        <v>36.24324</v>
      </c>
      <c r="J186" s="49"/>
      <c r="K186" s="49"/>
    </row>
    <row r="187" spans="1:11" s="30" customFormat="1" ht="47.25" outlineLevel="1" x14ac:dyDescent="0.25">
      <c r="A187" s="66"/>
      <c r="B187" s="66" t="s">
        <v>92</v>
      </c>
      <c r="C187" s="79" t="s">
        <v>214</v>
      </c>
      <c r="D187" s="66">
        <v>2025</v>
      </c>
      <c r="E187" s="98"/>
      <c r="F187" s="66" t="s">
        <v>83</v>
      </c>
      <c r="G187" s="66">
        <v>15</v>
      </c>
      <c r="H187" s="66">
        <v>15</v>
      </c>
      <c r="I187" s="100">
        <v>36.24324</v>
      </c>
      <c r="J187" s="49"/>
      <c r="K187" s="49"/>
    </row>
    <row r="188" spans="1:11" s="30" customFormat="1" ht="63" outlineLevel="1" x14ac:dyDescent="0.25">
      <c r="A188" s="66"/>
      <c r="B188" s="66" t="s">
        <v>92</v>
      </c>
      <c r="C188" s="79" t="s">
        <v>215</v>
      </c>
      <c r="D188" s="66">
        <v>2025</v>
      </c>
      <c r="E188" s="98"/>
      <c r="F188" s="66" t="s">
        <v>83</v>
      </c>
      <c r="G188" s="66">
        <v>35</v>
      </c>
      <c r="H188" s="66">
        <v>15</v>
      </c>
      <c r="I188" s="100">
        <v>84.567570000000003</v>
      </c>
      <c r="J188" s="49"/>
      <c r="K188" s="49"/>
    </row>
    <row r="189" spans="1:11" s="30" customFormat="1" ht="63" outlineLevel="1" x14ac:dyDescent="0.25">
      <c r="A189" s="66"/>
      <c r="B189" s="66" t="s">
        <v>92</v>
      </c>
      <c r="C189" s="79" t="s">
        <v>216</v>
      </c>
      <c r="D189" s="66">
        <v>2025</v>
      </c>
      <c r="E189" s="98"/>
      <c r="F189" s="66" t="s">
        <v>83</v>
      </c>
      <c r="G189" s="66">
        <v>25</v>
      </c>
      <c r="H189" s="66">
        <v>15</v>
      </c>
      <c r="I189" s="100">
        <v>60.405410000000003</v>
      </c>
      <c r="J189" s="49"/>
      <c r="K189" s="49"/>
    </row>
    <row r="190" spans="1:11" s="30" customFormat="1" ht="47.25" outlineLevel="1" x14ac:dyDescent="0.25">
      <c r="A190" s="66"/>
      <c r="B190" s="66" t="s">
        <v>92</v>
      </c>
      <c r="C190" s="79" t="s">
        <v>217</v>
      </c>
      <c r="D190" s="66">
        <v>2025</v>
      </c>
      <c r="E190" s="98"/>
      <c r="F190" s="66" t="s">
        <v>83</v>
      </c>
      <c r="G190" s="66">
        <v>30</v>
      </c>
      <c r="H190" s="66">
        <v>15</v>
      </c>
      <c r="I190" s="100">
        <v>72.486490000000003</v>
      </c>
      <c r="J190" s="49"/>
      <c r="K190" s="49"/>
    </row>
    <row r="191" spans="1:11" s="30" customFormat="1" ht="47.25" outlineLevel="1" x14ac:dyDescent="0.25">
      <c r="A191" s="66"/>
      <c r="B191" s="66" t="s">
        <v>92</v>
      </c>
      <c r="C191" s="79" t="s">
        <v>218</v>
      </c>
      <c r="D191" s="66">
        <v>2025</v>
      </c>
      <c r="E191" s="98"/>
      <c r="F191" s="66" t="s">
        <v>83</v>
      </c>
      <c r="G191" s="66">
        <v>30</v>
      </c>
      <c r="H191" s="66">
        <v>15</v>
      </c>
      <c r="I191" s="100">
        <v>72.486490000000003</v>
      </c>
      <c r="J191" s="49"/>
      <c r="K191" s="49"/>
    </row>
    <row r="192" spans="1:11" s="30" customFormat="1" ht="47.25" outlineLevel="1" x14ac:dyDescent="0.25">
      <c r="A192" s="66"/>
      <c r="B192" s="66" t="s">
        <v>92</v>
      </c>
      <c r="C192" s="79" t="s">
        <v>219</v>
      </c>
      <c r="D192" s="66">
        <v>2025</v>
      </c>
      <c r="E192" s="98"/>
      <c r="F192" s="66" t="s">
        <v>83</v>
      </c>
      <c r="G192" s="66">
        <v>25</v>
      </c>
      <c r="H192" s="66">
        <v>15</v>
      </c>
      <c r="I192" s="100">
        <v>60.405410000000003</v>
      </c>
      <c r="J192" s="49"/>
      <c r="K192" s="49"/>
    </row>
    <row r="193" spans="1:11" s="30" customFormat="1" ht="47.25" outlineLevel="1" x14ac:dyDescent="0.25">
      <c r="A193" s="66"/>
      <c r="B193" s="66" t="s">
        <v>92</v>
      </c>
      <c r="C193" s="79" t="s">
        <v>220</v>
      </c>
      <c r="D193" s="66">
        <v>2025</v>
      </c>
      <c r="E193" s="98"/>
      <c r="F193" s="66" t="s">
        <v>83</v>
      </c>
      <c r="G193" s="66">
        <v>56</v>
      </c>
      <c r="H193" s="66">
        <v>15</v>
      </c>
      <c r="I193" s="100">
        <v>135.30811</v>
      </c>
      <c r="J193" s="49"/>
      <c r="K193" s="49"/>
    </row>
    <row r="194" spans="1:11" s="30" customFormat="1" ht="47.25" outlineLevel="1" x14ac:dyDescent="0.25">
      <c r="A194" s="66"/>
      <c r="B194" s="66" t="s">
        <v>92</v>
      </c>
      <c r="C194" s="79" t="s">
        <v>221</v>
      </c>
      <c r="D194" s="66">
        <v>2025</v>
      </c>
      <c r="E194" s="98"/>
      <c r="F194" s="66" t="s">
        <v>83</v>
      </c>
      <c r="G194" s="66">
        <v>40</v>
      </c>
      <c r="H194" s="66">
        <v>5</v>
      </c>
      <c r="I194" s="100">
        <v>96.648649999999989</v>
      </c>
      <c r="J194" s="49"/>
      <c r="K194" s="49"/>
    </row>
    <row r="195" spans="1:11" s="30" customFormat="1" ht="47.25" outlineLevel="1" x14ac:dyDescent="0.25">
      <c r="A195" s="66"/>
      <c r="B195" s="66" t="s">
        <v>92</v>
      </c>
      <c r="C195" s="79" t="s">
        <v>222</v>
      </c>
      <c r="D195" s="66">
        <v>2025</v>
      </c>
      <c r="E195" s="98"/>
      <c r="F195" s="66" t="s">
        <v>83</v>
      </c>
      <c r="G195" s="66">
        <v>30</v>
      </c>
      <c r="H195" s="66">
        <v>15</v>
      </c>
      <c r="I195" s="100">
        <v>72.486490000000003</v>
      </c>
      <c r="J195" s="49"/>
      <c r="K195" s="49"/>
    </row>
    <row r="196" spans="1:11" s="30" customFormat="1" ht="47.25" outlineLevel="1" x14ac:dyDescent="0.25">
      <c r="A196" s="66"/>
      <c r="B196" s="66" t="s">
        <v>92</v>
      </c>
      <c r="C196" s="79" t="s">
        <v>223</v>
      </c>
      <c r="D196" s="66">
        <v>2025</v>
      </c>
      <c r="E196" s="98"/>
      <c r="F196" s="66" t="s">
        <v>83</v>
      </c>
      <c r="G196" s="66">
        <v>30</v>
      </c>
      <c r="H196" s="66">
        <v>15</v>
      </c>
      <c r="I196" s="100">
        <v>72.486490000000003</v>
      </c>
      <c r="J196" s="49"/>
      <c r="K196" s="49"/>
    </row>
    <row r="197" spans="1:11" s="30" customFormat="1" ht="47.25" outlineLevel="1" x14ac:dyDescent="0.25">
      <c r="A197" s="66"/>
      <c r="B197" s="66" t="s">
        <v>92</v>
      </c>
      <c r="C197" s="79" t="s">
        <v>224</v>
      </c>
      <c r="D197" s="66">
        <v>2025</v>
      </c>
      <c r="E197" s="98"/>
      <c r="F197" s="66" t="s">
        <v>83</v>
      </c>
      <c r="G197" s="66">
        <v>35</v>
      </c>
      <c r="H197" s="66">
        <v>15</v>
      </c>
      <c r="I197" s="100">
        <v>84.567570000000003</v>
      </c>
      <c r="J197" s="49"/>
      <c r="K197" s="49"/>
    </row>
    <row r="198" spans="1:11" s="30" customFormat="1" ht="47.25" outlineLevel="1" x14ac:dyDescent="0.25">
      <c r="A198" s="66"/>
      <c r="B198" s="66" t="s">
        <v>92</v>
      </c>
      <c r="C198" s="79" t="s">
        <v>225</v>
      </c>
      <c r="D198" s="66">
        <v>2025</v>
      </c>
      <c r="E198" s="98"/>
      <c r="F198" s="66" t="s">
        <v>83</v>
      </c>
      <c r="G198" s="66">
        <v>120</v>
      </c>
      <c r="H198" s="66">
        <v>15</v>
      </c>
      <c r="I198" s="100">
        <v>289.94595000000004</v>
      </c>
      <c r="J198" s="49"/>
      <c r="K198" s="49"/>
    </row>
    <row r="199" spans="1:11" s="30" customFormat="1" ht="63" outlineLevel="1" x14ac:dyDescent="0.25">
      <c r="A199" s="66"/>
      <c r="B199" s="66" t="s">
        <v>92</v>
      </c>
      <c r="C199" s="79" t="s">
        <v>226</v>
      </c>
      <c r="D199" s="66">
        <v>2025</v>
      </c>
      <c r="E199" s="98"/>
      <c r="F199" s="66" t="s">
        <v>83</v>
      </c>
      <c r="G199" s="66">
        <v>10</v>
      </c>
      <c r="H199" s="66">
        <v>15</v>
      </c>
      <c r="I199" s="100">
        <v>24.16216</v>
      </c>
      <c r="J199" s="49"/>
      <c r="K199" s="49"/>
    </row>
    <row r="200" spans="1:11" s="30" customFormat="1" ht="47.25" outlineLevel="1" x14ac:dyDescent="0.25">
      <c r="A200" s="66"/>
      <c r="B200" s="66" t="s">
        <v>92</v>
      </c>
      <c r="C200" s="79" t="s">
        <v>227</v>
      </c>
      <c r="D200" s="66">
        <v>2025</v>
      </c>
      <c r="E200" s="98"/>
      <c r="F200" s="66" t="s">
        <v>83</v>
      </c>
      <c r="G200" s="66">
        <v>180</v>
      </c>
      <c r="H200" s="66">
        <v>3</v>
      </c>
      <c r="I200" s="100">
        <v>434.91891999999996</v>
      </c>
      <c r="J200" s="49"/>
      <c r="K200" s="49"/>
    </row>
    <row r="201" spans="1:11" s="30" customFormat="1" ht="47.25" outlineLevel="1" x14ac:dyDescent="0.25">
      <c r="A201" s="66"/>
      <c r="B201" s="66" t="s">
        <v>92</v>
      </c>
      <c r="C201" s="79" t="s">
        <v>228</v>
      </c>
      <c r="D201" s="66">
        <v>2025</v>
      </c>
      <c r="E201" s="66">
        <v>2022</v>
      </c>
      <c r="F201" s="66" t="s">
        <v>83</v>
      </c>
      <c r="G201" s="66">
        <v>20</v>
      </c>
      <c r="H201" s="66">
        <v>5</v>
      </c>
      <c r="I201" s="100">
        <v>48.324330000000003</v>
      </c>
      <c r="J201" s="101"/>
      <c r="K201" s="101"/>
    </row>
    <row r="202" spans="1:11" s="30" customFormat="1" ht="47.25" outlineLevel="1" x14ac:dyDescent="0.25">
      <c r="A202" s="66"/>
      <c r="B202" s="66" t="s">
        <v>92</v>
      </c>
      <c r="C202" s="79" t="s">
        <v>229</v>
      </c>
      <c r="D202" s="66">
        <v>2025</v>
      </c>
      <c r="E202" s="66">
        <v>2022</v>
      </c>
      <c r="F202" s="66" t="s">
        <v>83</v>
      </c>
      <c r="G202" s="66">
        <v>50</v>
      </c>
      <c r="H202" s="66">
        <v>5</v>
      </c>
      <c r="I202" s="100">
        <v>120.81081</v>
      </c>
      <c r="J202" s="101"/>
      <c r="K202" s="101"/>
    </row>
    <row r="203" spans="1:11" s="30" customFormat="1" ht="47.25" outlineLevel="1" x14ac:dyDescent="0.25">
      <c r="A203" s="66"/>
      <c r="B203" s="66" t="s">
        <v>92</v>
      </c>
      <c r="C203" s="79" t="s">
        <v>230</v>
      </c>
      <c r="D203" s="66">
        <v>2025</v>
      </c>
      <c r="E203" s="66">
        <v>2022</v>
      </c>
      <c r="F203" s="66" t="s">
        <v>83</v>
      </c>
      <c r="G203" s="66">
        <v>45</v>
      </c>
      <c r="H203" s="66">
        <v>5</v>
      </c>
      <c r="I203" s="100">
        <v>108.72972999999999</v>
      </c>
      <c r="J203" s="101"/>
      <c r="K203" s="101"/>
    </row>
    <row r="204" spans="1:11" s="30" customFormat="1" ht="47.25" outlineLevel="1" x14ac:dyDescent="0.25">
      <c r="A204" s="66"/>
      <c r="B204" s="66" t="s">
        <v>92</v>
      </c>
      <c r="C204" s="79" t="s">
        <v>231</v>
      </c>
      <c r="D204" s="66">
        <v>2025</v>
      </c>
      <c r="E204" s="66">
        <v>2022</v>
      </c>
      <c r="F204" s="66" t="s">
        <v>83</v>
      </c>
      <c r="G204" s="66">
        <v>25</v>
      </c>
      <c r="H204" s="66">
        <v>15</v>
      </c>
      <c r="I204" s="100">
        <v>60.405410000000003</v>
      </c>
      <c r="J204" s="101"/>
      <c r="K204" s="101"/>
    </row>
    <row r="205" spans="1:11" s="30" customFormat="1" ht="47.25" outlineLevel="1" x14ac:dyDescent="0.25">
      <c r="A205" s="66"/>
      <c r="B205" s="66" t="s">
        <v>92</v>
      </c>
      <c r="C205" s="79" t="s">
        <v>232</v>
      </c>
      <c r="D205" s="66">
        <v>2025</v>
      </c>
      <c r="E205" s="66">
        <v>2022</v>
      </c>
      <c r="F205" s="66" t="s">
        <v>83</v>
      </c>
      <c r="G205" s="66">
        <v>18</v>
      </c>
      <c r="H205" s="66">
        <v>7</v>
      </c>
      <c r="I205" s="100">
        <v>43.491889999999998</v>
      </c>
      <c r="J205" s="101"/>
      <c r="K205" s="101"/>
    </row>
    <row r="206" spans="1:11" s="30" customFormat="1" ht="63" outlineLevel="1" x14ac:dyDescent="0.25">
      <c r="A206" s="66"/>
      <c r="B206" s="66" t="s">
        <v>92</v>
      </c>
      <c r="C206" s="79" t="s">
        <v>233</v>
      </c>
      <c r="D206" s="66">
        <v>2025</v>
      </c>
      <c r="E206" s="66">
        <v>2022</v>
      </c>
      <c r="F206" s="66" t="s">
        <v>83</v>
      </c>
      <c r="G206" s="66">
        <v>25</v>
      </c>
      <c r="H206" s="66">
        <v>15</v>
      </c>
      <c r="I206" s="100">
        <v>60.405410000000003</v>
      </c>
      <c r="J206" s="101"/>
      <c r="K206" s="101"/>
    </row>
    <row r="207" spans="1:11" s="30" customFormat="1" ht="31.5" outlineLevel="1" x14ac:dyDescent="0.25">
      <c r="A207" s="66"/>
      <c r="B207" s="66" t="s">
        <v>92</v>
      </c>
      <c r="C207" s="79" t="s">
        <v>234</v>
      </c>
      <c r="D207" s="66">
        <v>2025</v>
      </c>
      <c r="E207" s="66"/>
      <c r="F207" s="66" t="s">
        <v>110</v>
      </c>
      <c r="G207" s="66">
        <v>9</v>
      </c>
      <c r="H207" s="102">
        <v>15</v>
      </c>
      <c r="I207" s="100">
        <v>21.745946160000003</v>
      </c>
      <c r="J207" s="101"/>
      <c r="K207" s="101"/>
    </row>
    <row r="208" spans="1:11" s="30" customFormat="1" ht="31.5" outlineLevel="1" x14ac:dyDescent="0.25">
      <c r="A208" s="66"/>
      <c r="B208" s="66" t="s">
        <v>92</v>
      </c>
      <c r="C208" s="79" t="s">
        <v>235</v>
      </c>
      <c r="D208" s="66">
        <v>2025</v>
      </c>
      <c r="E208" s="66"/>
      <c r="F208" s="66" t="s">
        <v>110</v>
      </c>
      <c r="G208" s="66">
        <v>19</v>
      </c>
      <c r="H208" s="66">
        <v>15</v>
      </c>
      <c r="I208" s="100">
        <v>45.908108560000002</v>
      </c>
      <c r="J208" s="101"/>
      <c r="K208" s="101"/>
    </row>
    <row r="209" spans="1:11" s="30" customFormat="1" ht="15.75" outlineLevel="1" x14ac:dyDescent="0.25">
      <c r="A209" s="66"/>
      <c r="B209" s="66" t="s">
        <v>92</v>
      </c>
      <c r="C209" s="79" t="s">
        <v>236</v>
      </c>
      <c r="D209" s="66">
        <v>2025</v>
      </c>
      <c r="E209" s="66"/>
      <c r="F209" s="66" t="s">
        <v>110</v>
      </c>
      <c r="G209" s="66">
        <v>10</v>
      </c>
      <c r="H209" s="102">
        <v>15</v>
      </c>
      <c r="I209" s="100">
        <v>24.1621624</v>
      </c>
      <c r="J209" s="101"/>
      <c r="K209" s="101"/>
    </row>
    <row r="210" spans="1:11" s="30" customFormat="1" ht="31.5" outlineLevel="1" x14ac:dyDescent="0.25">
      <c r="A210" s="66"/>
      <c r="B210" s="66" t="s">
        <v>92</v>
      </c>
      <c r="C210" s="79" t="s">
        <v>237</v>
      </c>
      <c r="D210" s="66">
        <v>2025</v>
      </c>
      <c r="E210" s="66"/>
      <c r="F210" s="66" t="s">
        <v>110</v>
      </c>
      <c r="G210" s="66">
        <v>16</v>
      </c>
      <c r="H210" s="66">
        <v>7</v>
      </c>
      <c r="I210" s="100">
        <v>38.659459840000004</v>
      </c>
      <c r="J210" s="101"/>
      <c r="K210" s="101"/>
    </row>
    <row r="211" spans="1:11" s="30" customFormat="1" ht="31.5" outlineLevel="1" x14ac:dyDescent="0.25">
      <c r="A211" s="66"/>
      <c r="B211" s="66" t="s">
        <v>92</v>
      </c>
      <c r="C211" s="79" t="s">
        <v>238</v>
      </c>
      <c r="D211" s="66">
        <v>2025</v>
      </c>
      <c r="E211" s="66"/>
      <c r="F211" s="66" t="s">
        <v>110</v>
      </c>
      <c r="G211" s="66">
        <v>10</v>
      </c>
      <c r="H211" s="66">
        <v>5</v>
      </c>
      <c r="I211" s="100">
        <v>24.1621624</v>
      </c>
      <c r="J211" s="101"/>
      <c r="K211" s="101"/>
    </row>
    <row r="212" spans="1:11" s="30" customFormat="1" ht="31.5" outlineLevel="1" x14ac:dyDescent="0.25">
      <c r="A212" s="66"/>
      <c r="B212" s="66" t="s">
        <v>92</v>
      </c>
      <c r="C212" s="79" t="s">
        <v>239</v>
      </c>
      <c r="D212" s="66">
        <v>2025</v>
      </c>
      <c r="E212" s="66"/>
      <c r="F212" s="66" t="s">
        <v>110</v>
      </c>
      <c r="G212" s="66">
        <v>20</v>
      </c>
      <c r="H212" s="66">
        <v>8</v>
      </c>
      <c r="I212" s="100">
        <v>48.324324799999999</v>
      </c>
      <c r="J212" s="101"/>
      <c r="K212" s="101"/>
    </row>
    <row r="213" spans="1:11" s="30" customFormat="1" ht="31.5" outlineLevel="1" x14ac:dyDescent="0.25">
      <c r="A213" s="66"/>
      <c r="B213" s="66" t="s">
        <v>92</v>
      </c>
      <c r="C213" s="79" t="s">
        <v>240</v>
      </c>
      <c r="D213" s="66">
        <v>2025</v>
      </c>
      <c r="E213" s="66"/>
      <c r="F213" s="66" t="s">
        <v>110</v>
      </c>
      <c r="G213" s="66">
        <v>42</v>
      </c>
      <c r="H213" s="66">
        <v>8</v>
      </c>
      <c r="I213" s="100">
        <v>101.48108208000001</v>
      </c>
      <c r="J213" s="101"/>
      <c r="K213" s="101"/>
    </row>
    <row r="214" spans="1:11" s="30" customFormat="1" ht="31.5" outlineLevel="1" x14ac:dyDescent="0.25">
      <c r="A214" s="66"/>
      <c r="B214" s="66" t="s">
        <v>92</v>
      </c>
      <c r="C214" s="79" t="s">
        <v>241</v>
      </c>
      <c r="D214" s="66">
        <v>2025</v>
      </c>
      <c r="E214" s="66"/>
      <c r="F214" s="66" t="s">
        <v>110</v>
      </c>
      <c r="G214" s="66">
        <v>44</v>
      </c>
      <c r="H214" s="66">
        <v>8</v>
      </c>
      <c r="I214" s="100">
        <v>106.31351456</v>
      </c>
      <c r="J214" s="101"/>
      <c r="K214" s="101"/>
    </row>
    <row r="215" spans="1:11" s="30" customFormat="1" ht="31.5" outlineLevel="1" x14ac:dyDescent="0.25">
      <c r="A215" s="66"/>
      <c r="B215" s="66" t="s">
        <v>92</v>
      </c>
      <c r="C215" s="79" t="s">
        <v>242</v>
      </c>
      <c r="D215" s="66">
        <v>2025</v>
      </c>
      <c r="E215" s="66"/>
      <c r="F215" s="66" t="s">
        <v>110</v>
      </c>
      <c r="G215" s="66">
        <v>130</v>
      </c>
      <c r="H215" s="66">
        <v>8</v>
      </c>
      <c r="I215" s="100">
        <v>314.10811120000005</v>
      </c>
      <c r="J215" s="101"/>
      <c r="K215" s="101"/>
    </row>
    <row r="216" spans="1:11" s="30" customFormat="1" ht="31.5" outlineLevel="1" x14ac:dyDescent="0.25">
      <c r="A216" s="66"/>
      <c r="B216" s="66" t="s">
        <v>92</v>
      </c>
      <c r="C216" s="79" t="s">
        <v>243</v>
      </c>
      <c r="D216" s="66">
        <v>2025</v>
      </c>
      <c r="E216" s="66"/>
      <c r="F216" s="66" t="s">
        <v>110</v>
      </c>
      <c r="G216" s="66">
        <v>32</v>
      </c>
      <c r="H216" s="66">
        <v>8</v>
      </c>
      <c r="I216" s="100">
        <v>77.318919680000008</v>
      </c>
      <c r="J216" s="101"/>
      <c r="K216" s="101"/>
    </row>
    <row r="217" spans="1:11" s="30" customFormat="1" ht="31.5" outlineLevel="1" x14ac:dyDescent="0.25">
      <c r="A217" s="66"/>
      <c r="B217" s="66" t="s">
        <v>92</v>
      </c>
      <c r="C217" s="79" t="s">
        <v>244</v>
      </c>
      <c r="D217" s="66">
        <v>2025</v>
      </c>
      <c r="E217" s="66"/>
      <c r="F217" s="66" t="s">
        <v>110</v>
      </c>
      <c r="G217" s="66">
        <v>132</v>
      </c>
      <c r="H217" s="66">
        <v>8</v>
      </c>
      <c r="I217" s="100">
        <v>318.94054368000002</v>
      </c>
      <c r="J217" s="101"/>
      <c r="K217" s="101"/>
    </row>
    <row r="218" spans="1:11" s="30" customFormat="1" ht="31.5" outlineLevel="1" x14ac:dyDescent="0.25">
      <c r="A218" s="66"/>
      <c r="B218" s="66" t="s">
        <v>92</v>
      </c>
      <c r="C218" s="79" t="s">
        <v>245</v>
      </c>
      <c r="D218" s="66">
        <v>2025</v>
      </c>
      <c r="E218" s="66"/>
      <c r="F218" s="66" t="s">
        <v>110</v>
      </c>
      <c r="G218" s="66">
        <v>200</v>
      </c>
      <c r="H218" s="66">
        <v>8</v>
      </c>
      <c r="I218" s="100">
        <v>483.24324800000011</v>
      </c>
      <c r="J218" s="101"/>
      <c r="K218" s="101"/>
    </row>
    <row r="219" spans="1:11" s="30" customFormat="1" ht="31.5" outlineLevel="1" x14ac:dyDescent="0.25">
      <c r="A219" s="66"/>
      <c r="B219" s="66" t="s">
        <v>92</v>
      </c>
      <c r="C219" s="79" t="s">
        <v>246</v>
      </c>
      <c r="D219" s="66">
        <v>2025</v>
      </c>
      <c r="E219" s="66"/>
      <c r="F219" s="66" t="s">
        <v>110</v>
      </c>
      <c r="G219" s="66">
        <v>135</v>
      </c>
      <c r="H219" s="66">
        <v>8</v>
      </c>
      <c r="I219" s="100">
        <v>326.18919240000008</v>
      </c>
      <c r="J219" s="101"/>
      <c r="K219" s="101"/>
    </row>
    <row r="220" spans="1:11" s="30" customFormat="1" ht="31.5" outlineLevel="1" x14ac:dyDescent="0.25">
      <c r="A220" s="66"/>
      <c r="B220" s="66" t="s">
        <v>92</v>
      </c>
      <c r="C220" s="79" t="s">
        <v>247</v>
      </c>
      <c r="D220" s="66">
        <v>2025</v>
      </c>
      <c r="E220" s="66"/>
      <c r="F220" s="66" t="s">
        <v>110</v>
      </c>
      <c r="G220" s="66">
        <v>390</v>
      </c>
      <c r="H220" s="66">
        <v>8</v>
      </c>
      <c r="I220" s="100">
        <v>942.32433360000016</v>
      </c>
      <c r="J220" s="101"/>
      <c r="K220" s="101"/>
    </row>
    <row r="221" spans="1:11" s="30" customFormat="1" ht="31.5" outlineLevel="1" x14ac:dyDescent="0.25">
      <c r="A221" s="66"/>
      <c r="B221" s="66" t="s">
        <v>92</v>
      </c>
      <c r="C221" s="79" t="s">
        <v>248</v>
      </c>
      <c r="D221" s="66">
        <v>2025</v>
      </c>
      <c r="E221" s="66"/>
      <c r="F221" s="66" t="s">
        <v>110</v>
      </c>
      <c r="G221" s="66">
        <v>22</v>
      </c>
      <c r="H221" s="66">
        <v>8</v>
      </c>
      <c r="I221" s="100">
        <v>53.156757280000001</v>
      </c>
      <c r="J221" s="101"/>
      <c r="K221" s="101"/>
    </row>
    <row r="222" spans="1:11" s="30" customFormat="1" ht="31.5" outlineLevel="1" x14ac:dyDescent="0.25">
      <c r="A222" s="66"/>
      <c r="B222" s="66" t="s">
        <v>92</v>
      </c>
      <c r="C222" s="79" t="s">
        <v>249</v>
      </c>
      <c r="D222" s="66">
        <v>2025</v>
      </c>
      <c r="E222" s="66"/>
      <c r="F222" s="66" t="s">
        <v>110</v>
      </c>
      <c r="G222" s="66">
        <v>27</v>
      </c>
      <c r="H222" s="66">
        <v>8</v>
      </c>
      <c r="I222" s="100">
        <v>65.237838480000008</v>
      </c>
      <c r="J222" s="101"/>
      <c r="K222" s="101"/>
    </row>
    <row r="223" spans="1:11" s="30" customFormat="1" ht="31.5" outlineLevel="1" x14ac:dyDescent="0.25">
      <c r="A223" s="66"/>
      <c r="B223" s="66" t="s">
        <v>92</v>
      </c>
      <c r="C223" s="79" t="s">
        <v>250</v>
      </c>
      <c r="D223" s="66">
        <v>2025</v>
      </c>
      <c r="E223" s="66"/>
      <c r="F223" s="66" t="s">
        <v>110</v>
      </c>
      <c r="G223" s="66">
        <v>177</v>
      </c>
      <c r="H223" s="66">
        <v>8</v>
      </c>
      <c r="I223" s="100">
        <v>427.67027448000005</v>
      </c>
      <c r="J223" s="101"/>
      <c r="K223" s="101"/>
    </row>
    <row r="224" spans="1:11" s="30" customFormat="1" ht="31.5" outlineLevel="1" x14ac:dyDescent="0.25">
      <c r="A224" s="66"/>
      <c r="B224" s="66" t="s">
        <v>92</v>
      </c>
      <c r="C224" s="79" t="s">
        <v>251</v>
      </c>
      <c r="D224" s="66">
        <v>2025</v>
      </c>
      <c r="E224" s="66"/>
      <c r="F224" s="66" t="s">
        <v>110</v>
      </c>
      <c r="G224" s="66">
        <v>321</v>
      </c>
      <c r="H224" s="66">
        <v>8</v>
      </c>
      <c r="I224" s="100">
        <v>775.60541304000014</v>
      </c>
      <c r="J224" s="101"/>
      <c r="K224" s="101"/>
    </row>
    <row r="225" spans="1:11" s="30" customFormat="1" ht="31.5" outlineLevel="1" x14ac:dyDescent="0.25">
      <c r="A225" s="66"/>
      <c r="B225" s="66" t="s">
        <v>92</v>
      </c>
      <c r="C225" s="79" t="s">
        <v>252</v>
      </c>
      <c r="D225" s="66">
        <v>2025</v>
      </c>
      <c r="E225" s="66"/>
      <c r="F225" s="66" t="s">
        <v>110</v>
      </c>
      <c r="G225" s="66">
        <v>200</v>
      </c>
      <c r="H225" s="66">
        <v>8</v>
      </c>
      <c r="I225" s="100">
        <v>483.24324800000011</v>
      </c>
      <c r="J225" s="101"/>
      <c r="K225" s="101"/>
    </row>
    <row r="226" spans="1:11" s="30" customFormat="1" ht="31.5" outlineLevel="1" x14ac:dyDescent="0.25">
      <c r="A226" s="66"/>
      <c r="B226" s="66" t="s">
        <v>92</v>
      </c>
      <c r="C226" s="79" t="s">
        <v>253</v>
      </c>
      <c r="D226" s="66">
        <v>2025</v>
      </c>
      <c r="E226" s="66"/>
      <c r="F226" s="66" t="s">
        <v>110</v>
      </c>
      <c r="G226" s="66">
        <v>221</v>
      </c>
      <c r="H226" s="66">
        <v>8</v>
      </c>
      <c r="I226" s="100">
        <v>533.98378904000003</v>
      </c>
      <c r="J226" s="101"/>
      <c r="K226" s="101"/>
    </row>
    <row r="227" spans="1:11" s="30" customFormat="1" ht="31.5" outlineLevel="1" x14ac:dyDescent="0.25">
      <c r="A227" s="66"/>
      <c r="B227" s="66" t="s">
        <v>92</v>
      </c>
      <c r="C227" s="79" t="s">
        <v>254</v>
      </c>
      <c r="D227" s="66">
        <v>2025</v>
      </c>
      <c r="E227" s="66"/>
      <c r="F227" s="66" t="s">
        <v>110</v>
      </c>
      <c r="G227" s="66">
        <v>44</v>
      </c>
      <c r="H227" s="66">
        <v>8</v>
      </c>
      <c r="I227" s="100">
        <v>106.31351456</v>
      </c>
      <c r="J227" s="101"/>
      <c r="K227" s="101"/>
    </row>
    <row r="228" spans="1:11" s="30" customFormat="1" ht="31.5" outlineLevel="1" x14ac:dyDescent="0.25">
      <c r="A228" s="66"/>
      <c r="B228" s="66" t="s">
        <v>92</v>
      </c>
      <c r="C228" s="79" t="s">
        <v>255</v>
      </c>
      <c r="D228" s="66">
        <v>2025</v>
      </c>
      <c r="E228" s="66"/>
      <c r="F228" s="66" t="s">
        <v>110</v>
      </c>
      <c r="G228" s="66">
        <v>80</v>
      </c>
      <c r="H228" s="66">
        <v>8</v>
      </c>
      <c r="I228" s="100">
        <v>193.2972992</v>
      </c>
      <c r="J228" s="101"/>
      <c r="K228" s="101"/>
    </row>
    <row r="229" spans="1:11" s="30" customFormat="1" ht="31.5" outlineLevel="1" x14ac:dyDescent="0.25">
      <c r="A229" s="66"/>
      <c r="B229" s="66" t="s">
        <v>92</v>
      </c>
      <c r="C229" s="79" t="s">
        <v>256</v>
      </c>
      <c r="D229" s="66">
        <v>2025</v>
      </c>
      <c r="E229" s="66"/>
      <c r="F229" s="66" t="s">
        <v>110</v>
      </c>
      <c r="G229" s="66">
        <v>245</v>
      </c>
      <c r="H229" s="66">
        <v>8</v>
      </c>
      <c r="I229" s="100">
        <v>591.97297880000008</v>
      </c>
      <c r="J229" s="101"/>
      <c r="K229" s="101"/>
    </row>
    <row r="230" spans="1:11" s="30" customFormat="1" ht="31.5" outlineLevel="1" x14ac:dyDescent="0.25">
      <c r="A230" s="66"/>
      <c r="B230" s="66" t="s">
        <v>92</v>
      </c>
      <c r="C230" s="79" t="s">
        <v>257</v>
      </c>
      <c r="D230" s="66">
        <v>2025</v>
      </c>
      <c r="E230" s="66"/>
      <c r="F230" s="66" t="s">
        <v>110</v>
      </c>
      <c r="G230" s="66">
        <v>30</v>
      </c>
      <c r="H230" s="66">
        <v>8</v>
      </c>
      <c r="I230" s="100">
        <v>72.486487199999999</v>
      </c>
      <c r="J230" s="101"/>
      <c r="K230" s="101"/>
    </row>
    <row r="231" spans="1:11" s="30" customFormat="1" ht="31.5" outlineLevel="1" x14ac:dyDescent="0.25">
      <c r="A231" s="66"/>
      <c r="B231" s="66" t="s">
        <v>92</v>
      </c>
      <c r="C231" s="79" t="s">
        <v>258</v>
      </c>
      <c r="D231" s="66">
        <v>2025</v>
      </c>
      <c r="E231" s="66"/>
      <c r="F231" s="66" t="s">
        <v>110</v>
      </c>
      <c r="G231" s="66">
        <v>50</v>
      </c>
      <c r="H231" s="66">
        <v>8</v>
      </c>
      <c r="I231" s="100">
        <v>120.81081200000003</v>
      </c>
      <c r="J231" s="101"/>
      <c r="K231" s="101"/>
    </row>
    <row r="232" spans="1:11" s="30" customFormat="1" ht="31.5" outlineLevel="1" x14ac:dyDescent="0.25">
      <c r="A232" s="66"/>
      <c r="B232" s="66" t="s">
        <v>92</v>
      </c>
      <c r="C232" s="79" t="s">
        <v>259</v>
      </c>
      <c r="D232" s="66">
        <v>2025</v>
      </c>
      <c r="E232" s="66"/>
      <c r="F232" s="66" t="s">
        <v>110</v>
      </c>
      <c r="G232" s="66">
        <v>139</v>
      </c>
      <c r="H232" s="66">
        <v>8</v>
      </c>
      <c r="I232" s="100">
        <v>335.85405736000001</v>
      </c>
      <c r="J232" s="101"/>
      <c r="K232" s="101"/>
    </row>
    <row r="233" spans="1:11" s="30" customFormat="1" ht="31.5" outlineLevel="1" x14ac:dyDescent="0.25">
      <c r="A233" s="66"/>
      <c r="B233" s="66" t="s">
        <v>92</v>
      </c>
      <c r="C233" s="79" t="s">
        <v>260</v>
      </c>
      <c r="D233" s="66">
        <v>2025</v>
      </c>
      <c r="E233" s="66"/>
      <c r="F233" s="66" t="s">
        <v>110</v>
      </c>
      <c r="G233" s="66">
        <v>81</v>
      </c>
      <c r="H233" s="66">
        <v>8</v>
      </c>
      <c r="I233" s="100">
        <v>195.71351544000001</v>
      </c>
      <c r="J233" s="101"/>
      <c r="K233" s="101"/>
    </row>
    <row r="234" spans="1:11" s="30" customFormat="1" ht="31.5" outlineLevel="1" x14ac:dyDescent="0.25">
      <c r="A234" s="66"/>
      <c r="B234" s="66" t="s">
        <v>92</v>
      </c>
      <c r="C234" s="79" t="s">
        <v>261</v>
      </c>
      <c r="D234" s="66">
        <v>2025</v>
      </c>
      <c r="E234" s="66"/>
      <c r="F234" s="66" t="s">
        <v>110</v>
      </c>
      <c r="G234" s="66">
        <v>40</v>
      </c>
      <c r="H234" s="66">
        <v>8</v>
      </c>
      <c r="I234" s="100">
        <v>96.648649599999999</v>
      </c>
      <c r="J234" s="101"/>
      <c r="K234" s="101"/>
    </row>
    <row r="235" spans="1:11" s="30" customFormat="1" ht="31.5" outlineLevel="1" x14ac:dyDescent="0.25">
      <c r="A235" s="66"/>
      <c r="B235" s="66" t="s">
        <v>92</v>
      </c>
      <c r="C235" s="79" t="s">
        <v>262</v>
      </c>
      <c r="D235" s="66">
        <v>2025</v>
      </c>
      <c r="E235" s="66"/>
      <c r="F235" s="66" t="s">
        <v>110</v>
      </c>
      <c r="G235" s="66">
        <v>120</v>
      </c>
      <c r="H235" s="66">
        <v>8</v>
      </c>
      <c r="I235" s="100">
        <v>289.9459488</v>
      </c>
      <c r="J235" s="101"/>
      <c r="K235" s="101"/>
    </row>
    <row r="236" spans="1:11" s="30" customFormat="1" ht="31.5" outlineLevel="1" x14ac:dyDescent="0.25">
      <c r="A236" s="66"/>
      <c r="B236" s="66" t="s">
        <v>92</v>
      </c>
      <c r="C236" s="79" t="s">
        <v>263</v>
      </c>
      <c r="D236" s="66">
        <v>2025</v>
      </c>
      <c r="E236" s="66"/>
      <c r="F236" s="66" t="s">
        <v>110</v>
      </c>
      <c r="G236" s="66">
        <v>91</v>
      </c>
      <c r="H236" s="66">
        <v>8</v>
      </c>
      <c r="I236" s="100">
        <v>219.87567784000004</v>
      </c>
      <c r="J236" s="101"/>
      <c r="K236" s="101"/>
    </row>
    <row r="237" spans="1:11" s="30" customFormat="1" ht="31.5" outlineLevel="1" x14ac:dyDescent="0.25">
      <c r="A237" s="66"/>
      <c r="B237" s="66" t="s">
        <v>92</v>
      </c>
      <c r="C237" s="79" t="s">
        <v>264</v>
      </c>
      <c r="D237" s="66">
        <v>2025</v>
      </c>
      <c r="E237" s="66"/>
      <c r="F237" s="66" t="s">
        <v>110</v>
      </c>
      <c r="G237" s="66">
        <v>45</v>
      </c>
      <c r="H237" s="66">
        <v>8</v>
      </c>
      <c r="I237" s="100">
        <v>108.7297308</v>
      </c>
      <c r="J237" s="101"/>
      <c r="K237" s="101"/>
    </row>
    <row r="238" spans="1:11" s="30" customFormat="1" ht="31.5" outlineLevel="1" x14ac:dyDescent="0.25">
      <c r="A238" s="66"/>
      <c r="B238" s="66" t="s">
        <v>92</v>
      </c>
      <c r="C238" s="79" t="s">
        <v>265</v>
      </c>
      <c r="D238" s="66">
        <v>2025</v>
      </c>
      <c r="E238" s="66"/>
      <c r="F238" s="66" t="s">
        <v>110</v>
      </c>
      <c r="G238" s="66">
        <v>95</v>
      </c>
      <c r="H238" s="66">
        <v>8</v>
      </c>
      <c r="I238" s="100">
        <v>229.54054280000003</v>
      </c>
      <c r="J238" s="101"/>
      <c r="K238" s="101"/>
    </row>
    <row r="239" spans="1:11" s="30" customFormat="1" ht="31.5" outlineLevel="1" x14ac:dyDescent="0.25">
      <c r="A239" s="66"/>
      <c r="B239" s="66" t="s">
        <v>92</v>
      </c>
      <c r="C239" s="79" t="s">
        <v>266</v>
      </c>
      <c r="D239" s="66">
        <v>2025</v>
      </c>
      <c r="E239" s="66"/>
      <c r="F239" s="66" t="s">
        <v>110</v>
      </c>
      <c r="G239" s="66">
        <v>25</v>
      </c>
      <c r="H239" s="66">
        <v>4</v>
      </c>
      <c r="I239" s="100">
        <v>60.405406000000013</v>
      </c>
      <c r="J239" s="101"/>
      <c r="K239" s="101"/>
    </row>
    <row r="240" spans="1:11" s="30" customFormat="1" ht="31.5" outlineLevel="1" x14ac:dyDescent="0.25">
      <c r="A240" s="66"/>
      <c r="B240" s="66" t="s">
        <v>92</v>
      </c>
      <c r="C240" s="79" t="s">
        <v>267</v>
      </c>
      <c r="D240" s="66">
        <v>2025</v>
      </c>
      <c r="E240" s="66"/>
      <c r="F240" s="66" t="s">
        <v>110</v>
      </c>
      <c r="G240" s="66">
        <v>70</v>
      </c>
      <c r="H240" s="66">
        <v>15</v>
      </c>
      <c r="I240" s="100">
        <v>169.1351368</v>
      </c>
      <c r="J240" s="101"/>
      <c r="K240" s="101"/>
    </row>
    <row r="241" spans="1:11" s="30" customFormat="1" ht="31.5" outlineLevel="1" x14ac:dyDescent="0.25">
      <c r="A241" s="66"/>
      <c r="B241" s="66" t="s">
        <v>92</v>
      </c>
      <c r="C241" s="79" t="s">
        <v>268</v>
      </c>
      <c r="D241" s="66">
        <v>2025</v>
      </c>
      <c r="E241" s="66"/>
      <c r="F241" s="66" t="s">
        <v>110</v>
      </c>
      <c r="G241" s="66">
        <v>245</v>
      </c>
      <c r="H241" s="66">
        <v>15</v>
      </c>
      <c r="I241" s="100">
        <v>591.97297880000008</v>
      </c>
      <c r="J241" s="101"/>
      <c r="K241" s="101"/>
    </row>
    <row r="242" spans="1:11" s="30" customFormat="1" ht="31.5" outlineLevel="1" x14ac:dyDescent="0.25">
      <c r="A242" s="66"/>
      <c r="B242" s="66" t="s">
        <v>92</v>
      </c>
      <c r="C242" s="79" t="s">
        <v>269</v>
      </c>
      <c r="D242" s="66">
        <v>2025</v>
      </c>
      <c r="E242" s="66"/>
      <c r="F242" s="66" t="s">
        <v>110</v>
      </c>
      <c r="G242" s="66">
        <v>40</v>
      </c>
      <c r="H242" s="66">
        <v>15</v>
      </c>
      <c r="I242" s="100">
        <v>96.648649599999999</v>
      </c>
      <c r="J242" s="101"/>
      <c r="K242" s="101"/>
    </row>
    <row r="243" spans="1:11" s="30" customFormat="1" ht="15.75" outlineLevel="1" x14ac:dyDescent="0.25">
      <c r="A243" s="66"/>
      <c r="B243" s="66" t="s">
        <v>92</v>
      </c>
      <c r="C243" s="79" t="s">
        <v>270</v>
      </c>
      <c r="D243" s="66">
        <v>2025</v>
      </c>
      <c r="E243" s="66"/>
      <c r="F243" s="66" t="s">
        <v>110</v>
      </c>
      <c r="G243" s="66">
        <v>41</v>
      </c>
      <c r="H243" s="66">
        <v>15</v>
      </c>
      <c r="I243" s="100">
        <v>99.064865839999996</v>
      </c>
      <c r="J243" s="101"/>
      <c r="K243" s="101"/>
    </row>
    <row r="244" spans="1:11" s="30" customFormat="1" ht="31.5" outlineLevel="1" x14ac:dyDescent="0.25">
      <c r="A244" s="66"/>
      <c r="B244" s="66" t="s">
        <v>92</v>
      </c>
      <c r="C244" s="79" t="s">
        <v>271</v>
      </c>
      <c r="D244" s="66">
        <v>2025</v>
      </c>
      <c r="E244" s="66"/>
      <c r="F244" s="66" t="s">
        <v>110</v>
      </c>
      <c r="G244" s="66">
        <v>27</v>
      </c>
      <c r="H244" s="66">
        <v>5</v>
      </c>
      <c r="I244" s="100">
        <v>65.237838480000008</v>
      </c>
      <c r="J244" s="101"/>
      <c r="K244" s="101"/>
    </row>
    <row r="245" spans="1:11" s="30" customFormat="1" ht="31.5" outlineLevel="1" x14ac:dyDescent="0.25">
      <c r="A245" s="66"/>
      <c r="B245" s="66" t="s">
        <v>92</v>
      </c>
      <c r="C245" s="79" t="s">
        <v>272</v>
      </c>
      <c r="D245" s="66">
        <v>2025</v>
      </c>
      <c r="E245" s="66"/>
      <c r="F245" s="66" t="s">
        <v>110</v>
      </c>
      <c r="G245" s="66">
        <v>70</v>
      </c>
      <c r="H245" s="66">
        <v>5</v>
      </c>
      <c r="I245" s="100">
        <v>169.1351368</v>
      </c>
      <c r="J245" s="101"/>
      <c r="K245" s="101"/>
    </row>
    <row r="246" spans="1:11" s="30" customFormat="1" ht="31.5" outlineLevel="1" x14ac:dyDescent="0.25">
      <c r="A246" s="66"/>
      <c r="B246" s="66" t="s">
        <v>92</v>
      </c>
      <c r="C246" s="79" t="s">
        <v>273</v>
      </c>
      <c r="D246" s="66">
        <v>2025</v>
      </c>
      <c r="E246" s="66"/>
      <c r="F246" s="66" t="s">
        <v>110</v>
      </c>
      <c r="G246" s="66">
        <v>30</v>
      </c>
      <c r="H246" s="66">
        <v>5</v>
      </c>
      <c r="I246" s="100">
        <v>72.486487199999999</v>
      </c>
      <c r="J246" s="101"/>
      <c r="K246" s="101"/>
    </row>
    <row r="247" spans="1:11" s="30" customFormat="1" ht="31.5" outlineLevel="1" x14ac:dyDescent="0.25">
      <c r="A247" s="66"/>
      <c r="B247" s="66" t="s">
        <v>92</v>
      </c>
      <c r="C247" s="79" t="s">
        <v>274</v>
      </c>
      <c r="D247" s="66">
        <v>2025</v>
      </c>
      <c r="E247" s="66"/>
      <c r="F247" s="66" t="s">
        <v>110</v>
      </c>
      <c r="G247" s="66">
        <v>25</v>
      </c>
      <c r="H247" s="66">
        <v>15</v>
      </c>
      <c r="I247" s="100">
        <v>60.405406000000013</v>
      </c>
      <c r="J247" s="101"/>
      <c r="K247" s="101"/>
    </row>
    <row r="248" spans="1:11" s="30" customFormat="1" ht="31.5" outlineLevel="1" x14ac:dyDescent="0.25">
      <c r="A248" s="66"/>
      <c r="B248" s="66" t="s">
        <v>92</v>
      </c>
      <c r="C248" s="79" t="s">
        <v>275</v>
      </c>
      <c r="D248" s="66">
        <v>2025</v>
      </c>
      <c r="E248" s="66"/>
      <c r="F248" s="66" t="s">
        <v>110</v>
      </c>
      <c r="G248" s="66">
        <v>20</v>
      </c>
      <c r="H248" s="66">
        <v>15</v>
      </c>
      <c r="I248" s="100">
        <v>48.324324799999999</v>
      </c>
      <c r="J248" s="101"/>
      <c r="K248" s="101"/>
    </row>
    <row r="249" spans="1:11" s="30" customFormat="1" ht="15.75" outlineLevel="1" x14ac:dyDescent="0.25">
      <c r="A249" s="66"/>
      <c r="B249" s="66" t="s">
        <v>92</v>
      </c>
      <c r="C249" s="79" t="s">
        <v>276</v>
      </c>
      <c r="D249" s="66">
        <v>2025</v>
      </c>
      <c r="E249" s="66"/>
      <c r="F249" s="66" t="s">
        <v>110</v>
      </c>
      <c r="G249" s="66">
        <v>30</v>
      </c>
      <c r="H249" s="66">
        <v>15</v>
      </c>
      <c r="I249" s="100">
        <v>72.486487199999999</v>
      </c>
      <c r="J249" s="101"/>
      <c r="K249" s="101"/>
    </row>
    <row r="250" spans="1:11" s="30" customFormat="1" ht="31.5" outlineLevel="1" x14ac:dyDescent="0.25">
      <c r="A250" s="66"/>
      <c r="B250" s="66" t="s">
        <v>92</v>
      </c>
      <c r="C250" s="79" t="s">
        <v>277</v>
      </c>
      <c r="D250" s="66">
        <v>2025</v>
      </c>
      <c r="E250" s="66"/>
      <c r="F250" s="66" t="s">
        <v>110</v>
      </c>
      <c r="G250" s="66">
        <v>20</v>
      </c>
      <c r="H250" s="66">
        <v>15</v>
      </c>
      <c r="I250" s="100">
        <v>48.324324799999999</v>
      </c>
      <c r="J250" s="101"/>
      <c r="K250" s="101"/>
    </row>
    <row r="251" spans="1:11" s="30" customFormat="1" ht="31.5" outlineLevel="1" x14ac:dyDescent="0.25">
      <c r="A251" s="66"/>
      <c r="B251" s="66" t="s">
        <v>92</v>
      </c>
      <c r="C251" s="79" t="s">
        <v>278</v>
      </c>
      <c r="D251" s="66">
        <v>2025</v>
      </c>
      <c r="E251" s="66"/>
      <c r="F251" s="66" t="s">
        <v>110</v>
      </c>
      <c r="G251" s="66">
        <v>20</v>
      </c>
      <c r="H251" s="66">
        <v>15</v>
      </c>
      <c r="I251" s="100">
        <v>48.324324799999999</v>
      </c>
      <c r="J251" s="101"/>
      <c r="K251" s="101"/>
    </row>
    <row r="252" spans="1:11" s="30" customFormat="1" ht="31.5" outlineLevel="1" x14ac:dyDescent="0.25">
      <c r="A252" s="66"/>
      <c r="B252" s="66" t="s">
        <v>92</v>
      </c>
      <c r="C252" s="79" t="s">
        <v>279</v>
      </c>
      <c r="D252" s="66">
        <v>2025</v>
      </c>
      <c r="E252" s="66"/>
      <c r="F252" s="66" t="s">
        <v>110</v>
      </c>
      <c r="G252" s="66">
        <v>172</v>
      </c>
      <c r="H252" s="66">
        <v>8</v>
      </c>
      <c r="I252" s="100">
        <v>415.58919328000002</v>
      </c>
      <c r="J252" s="101"/>
      <c r="K252" s="101"/>
    </row>
    <row r="253" spans="1:11" s="30" customFormat="1" ht="31.5" outlineLevel="1" x14ac:dyDescent="0.25">
      <c r="A253" s="66"/>
      <c r="B253" s="66" t="s">
        <v>92</v>
      </c>
      <c r="C253" s="79" t="s">
        <v>280</v>
      </c>
      <c r="D253" s="66">
        <v>2025</v>
      </c>
      <c r="E253" s="66"/>
      <c r="F253" s="66" t="s">
        <v>110</v>
      </c>
      <c r="G253" s="66">
        <v>205</v>
      </c>
      <c r="H253" s="66">
        <v>8</v>
      </c>
      <c r="I253" s="100">
        <v>495.32432920000002</v>
      </c>
      <c r="J253" s="101"/>
      <c r="K253" s="101"/>
    </row>
    <row r="254" spans="1:11" s="30" customFormat="1" ht="31.5" outlineLevel="1" x14ac:dyDescent="0.25">
      <c r="A254" s="66"/>
      <c r="B254" s="66" t="s">
        <v>92</v>
      </c>
      <c r="C254" s="79" t="s">
        <v>281</v>
      </c>
      <c r="D254" s="66">
        <v>2025</v>
      </c>
      <c r="E254" s="66"/>
      <c r="F254" s="66" t="s">
        <v>110</v>
      </c>
      <c r="G254" s="66">
        <v>300</v>
      </c>
      <c r="H254" s="66">
        <v>8</v>
      </c>
      <c r="I254" s="100">
        <v>724.8648720000001</v>
      </c>
      <c r="J254" s="101"/>
      <c r="K254" s="101"/>
    </row>
    <row r="255" spans="1:11" s="30" customFormat="1" ht="15.75" outlineLevel="1" x14ac:dyDescent="0.25">
      <c r="A255" s="66"/>
      <c r="B255" s="66" t="s">
        <v>92</v>
      </c>
      <c r="C255" s="79" t="s">
        <v>282</v>
      </c>
      <c r="D255" s="66">
        <v>2025</v>
      </c>
      <c r="E255" s="66"/>
      <c r="F255" s="66" t="s">
        <v>110</v>
      </c>
      <c r="G255" s="66">
        <v>115</v>
      </c>
      <c r="H255" s="66">
        <v>15</v>
      </c>
      <c r="I255" s="100">
        <v>277.86486760000003</v>
      </c>
      <c r="J255" s="101"/>
      <c r="K255" s="101"/>
    </row>
    <row r="256" spans="1:11" s="30" customFormat="1" ht="31.5" outlineLevel="1" x14ac:dyDescent="0.25">
      <c r="A256" s="66"/>
      <c r="B256" s="66" t="s">
        <v>92</v>
      </c>
      <c r="C256" s="79" t="s">
        <v>283</v>
      </c>
      <c r="D256" s="66">
        <v>2025</v>
      </c>
      <c r="E256" s="66"/>
      <c r="F256" s="66" t="s">
        <v>110</v>
      </c>
      <c r="G256" s="66">
        <v>220</v>
      </c>
      <c r="H256" s="66">
        <v>8</v>
      </c>
      <c r="I256" s="100">
        <v>531.56757280000011</v>
      </c>
      <c r="J256" s="101"/>
      <c r="K256" s="101"/>
    </row>
    <row r="257" spans="1:11" s="30" customFormat="1" ht="31.5" outlineLevel="1" x14ac:dyDescent="0.25">
      <c r="A257" s="66"/>
      <c r="B257" s="66" t="s">
        <v>92</v>
      </c>
      <c r="C257" s="79" t="s">
        <v>284</v>
      </c>
      <c r="D257" s="66">
        <v>2025</v>
      </c>
      <c r="E257" s="66"/>
      <c r="F257" s="66" t="s">
        <v>110</v>
      </c>
      <c r="G257" s="66">
        <v>107</v>
      </c>
      <c r="H257" s="66">
        <v>8</v>
      </c>
      <c r="I257" s="100">
        <v>258.53513768000005</v>
      </c>
      <c r="J257" s="101"/>
      <c r="K257" s="101"/>
    </row>
    <row r="258" spans="1:11" s="30" customFormat="1" ht="31.5" outlineLevel="1" x14ac:dyDescent="0.25">
      <c r="A258" s="66"/>
      <c r="B258" s="66" t="s">
        <v>92</v>
      </c>
      <c r="C258" s="79" t="s">
        <v>285</v>
      </c>
      <c r="D258" s="66">
        <v>2025</v>
      </c>
      <c r="E258" s="66"/>
      <c r="F258" s="66" t="s">
        <v>110</v>
      </c>
      <c r="G258" s="66">
        <v>75</v>
      </c>
      <c r="H258" s="66">
        <v>8</v>
      </c>
      <c r="I258" s="100">
        <v>181.21621800000003</v>
      </c>
      <c r="J258" s="101"/>
      <c r="K258" s="101"/>
    </row>
    <row r="259" spans="1:11" s="30" customFormat="1" ht="31.5" outlineLevel="1" x14ac:dyDescent="0.25">
      <c r="A259" s="66"/>
      <c r="B259" s="66" t="s">
        <v>92</v>
      </c>
      <c r="C259" s="79" t="s">
        <v>286</v>
      </c>
      <c r="D259" s="66">
        <v>2025</v>
      </c>
      <c r="E259" s="66"/>
      <c r="F259" s="66" t="s">
        <v>110</v>
      </c>
      <c r="G259" s="66">
        <v>205</v>
      </c>
      <c r="H259" s="66">
        <v>8</v>
      </c>
      <c r="I259" s="100">
        <v>495.32432920000002</v>
      </c>
      <c r="J259" s="101"/>
      <c r="K259" s="101"/>
    </row>
    <row r="260" spans="1:11" s="30" customFormat="1" ht="31.5" outlineLevel="1" x14ac:dyDescent="0.25">
      <c r="A260" s="66"/>
      <c r="B260" s="66" t="s">
        <v>92</v>
      </c>
      <c r="C260" s="79" t="s">
        <v>287</v>
      </c>
      <c r="D260" s="66">
        <v>2025</v>
      </c>
      <c r="E260" s="66"/>
      <c r="F260" s="66" t="s">
        <v>110</v>
      </c>
      <c r="G260" s="66">
        <v>260</v>
      </c>
      <c r="H260" s="66">
        <v>8</v>
      </c>
      <c r="I260" s="100">
        <v>628.21622240000011</v>
      </c>
      <c r="J260" s="101"/>
      <c r="K260" s="101"/>
    </row>
    <row r="261" spans="1:11" s="30" customFormat="1" ht="31.5" outlineLevel="1" x14ac:dyDescent="0.25">
      <c r="A261" s="66"/>
      <c r="B261" s="66" t="s">
        <v>92</v>
      </c>
      <c r="C261" s="79" t="s">
        <v>288</v>
      </c>
      <c r="D261" s="66">
        <v>2025</v>
      </c>
      <c r="E261" s="66"/>
      <c r="F261" s="66" t="s">
        <v>110</v>
      </c>
      <c r="G261" s="66">
        <v>54</v>
      </c>
      <c r="H261" s="66">
        <v>8</v>
      </c>
      <c r="I261" s="100">
        <v>130.47567696000002</v>
      </c>
      <c r="J261" s="101"/>
      <c r="K261" s="101"/>
    </row>
    <row r="262" spans="1:11" s="30" customFormat="1" ht="31.5" outlineLevel="1" x14ac:dyDescent="0.25">
      <c r="A262" s="66"/>
      <c r="B262" s="66" t="s">
        <v>92</v>
      </c>
      <c r="C262" s="79" t="s">
        <v>289</v>
      </c>
      <c r="D262" s="66">
        <v>2025</v>
      </c>
      <c r="E262" s="66"/>
      <c r="F262" s="66" t="s">
        <v>110</v>
      </c>
      <c r="G262" s="66">
        <v>173</v>
      </c>
      <c r="H262" s="66">
        <v>8</v>
      </c>
      <c r="I262" s="100">
        <v>418.00540952000006</v>
      </c>
      <c r="J262" s="101"/>
      <c r="K262" s="101"/>
    </row>
    <row r="263" spans="1:11" s="30" customFormat="1" ht="31.5" outlineLevel="1" x14ac:dyDescent="0.25">
      <c r="A263" s="66"/>
      <c r="B263" s="66" t="s">
        <v>92</v>
      </c>
      <c r="C263" s="79" t="s">
        <v>290</v>
      </c>
      <c r="D263" s="66">
        <v>2025</v>
      </c>
      <c r="E263" s="66"/>
      <c r="F263" s="66" t="s">
        <v>110</v>
      </c>
      <c r="G263" s="66">
        <v>105</v>
      </c>
      <c r="H263" s="66">
        <v>8</v>
      </c>
      <c r="I263" s="100">
        <v>253.70270520000003</v>
      </c>
      <c r="J263" s="101"/>
      <c r="K263" s="101"/>
    </row>
    <row r="264" spans="1:11" s="30" customFormat="1" ht="31.5" outlineLevel="1" x14ac:dyDescent="0.25">
      <c r="A264" s="66"/>
      <c r="B264" s="66" t="s">
        <v>92</v>
      </c>
      <c r="C264" s="79" t="s">
        <v>291</v>
      </c>
      <c r="D264" s="66">
        <v>2025</v>
      </c>
      <c r="E264" s="66"/>
      <c r="F264" s="66" t="s">
        <v>110</v>
      </c>
      <c r="G264" s="66">
        <v>183</v>
      </c>
      <c r="H264" s="66">
        <v>8</v>
      </c>
      <c r="I264" s="100">
        <v>442.16757192</v>
      </c>
      <c r="J264" s="101"/>
      <c r="K264" s="101"/>
    </row>
    <row r="265" spans="1:11" s="30" customFormat="1" ht="31.5" outlineLevel="1" x14ac:dyDescent="0.25">
      <c r="A265" s="66"/>
      <c r="B265" s="66" t="s">
        <v>92</v>
      </c>
      <c r="C265" s="79" t="s">
        <v>292</v>
      </c>
      <c r="D265" s="66">
        <v>2025</v>
      </c>
      <c r="E265" s="66"/>
      <c r="F265" s="66" t="s">
        <v>110</v>
      </c>
      <c r="G265" s="66">
        <v>640</v>
      </c>
      <c r="H265" s="66">
        <v>8</v>
      </c>
      <c r="I265" s="100">
        <v>1546.3783936</v>
      </c>
      <c r="J265" s="101"/>
      <c r="K265" s="101"/>
    </row>
    <row r="266" spans="1:11" s="30" customFormat="1" ht="31.5" outlineLevel="1" x14ac:dyDescent="0.25">
      <c r="A266" s="66"/>
      <c r="B266" s="66" t="s">
        <v>92</v>
      </c>
      <c r="C266" s="79" t="s">
        <v>293</v>
      </c>
      <c r="D266" s="66">
        <v>2025</v>
      </c>
      <c r="E266" s="66"/>
      <c r="F266" s="66" t="s">
        <v>110</v>
      </c>
      <c r="G266" s="66">
        <v>25</v>
      </c>
      <c r="H266" s="66">
        <v>15</v>
      </c>
      <c r="I266" s="100">
        <v>60.405406000000013</v>
      </c>
      <c r="J266" s="101"/>
      <c r="K266" s="101"/>
    </row>
    <row r="267" spans="1:11" s="30" customFormat="1" ht="31.5" outlineLevel="1" x14ac:dyDescent="0.25">
      <c r="A267" s="66"/>
      <c r="B267" s="66" t="s">
        <v>92</v>
      </c>
      <c r="C267" s="79" t="s">
        <v>294</v>
      </c>
      <c r="D267" s="66">
        <v>2025</v>
      </c>
      <c r="E267" s="66"/>
      <c r="F267" s="66" t="s">
        <v>110</v>
      </c>
      <c r="G267" s="66">
        <v>75</v>
      </c>
      <c r="H267" s="66">
        <v>8</v>
      </c>
      <c r="I267" s="100">
        <v>181.21621800000003</v>
      </c>
      <c r="J267" s="101"/>
      <c r="K267" s="101"/>
    </row>
    <row r="268" spans="1:11" s="30" customFormat="1" ht="31.5" outlineLevel="1" x14ac:dyDescent="0.25">
      <c r="A268" s="66"/>
      <c r="B268" s="66" t="s">
        <v>92</v>
      </c>
      <c r="C268" s="79" t="s">
        <v>295</v>
      </c>
      <c r="D268" s="66">
        <v>2025</v>
      </c>
      <c r="E268" s="66"/>
      <c r="F268" s="66" t="s">
        <v>110</v>
      </c>
      <c r="G268" s="66">
        <v>222</v>
      </c>
      <c r="H268" s="66">
        <v>8</v>
      </c>
      <c r="I268" s="100">
        <v>536.40000528000007</v>
      </c>
      <c r="J268" s="101"/>
      <c r="K268" s="101"/>
    </row>
    <row r="269" spans="1:11" s="30" customFormat="1" ht="31.5" outlineLevel="1" x14ac:dyDescent="0.25">
      <c r="A269" s="66"/>
      <c r="B269" s="66" t="s">
        <v>92</v>
      </c>
      <c r="C269" s="79" t="s">
        <v>296</v>
      </c>
      <c r="D269" s="66">
        <v>2025</v>
      </c>
      <c r="E269" s="66"/>
      <c r="F269" s="66" t="s">
        <v>110</v>
      </c>
      <c r="G269" s="66">
        <v>16</v>
      </c>
      <c r="H269" s="66">
        <v>12</v>
      </c>
      <c r="I269" s="100">
        <v>38.659459840000004</v>
      </c>
      <c r="J269" s="101"/>
      <c r="K269" s="101"/>
    </row>
    <row r="270" spans="1:11" s="30" customFormat="1" ht="31.5" outlineLevel="1" x14ac:dyDescent="0.25">
      <c r="A270" s="66"/>
      <c r="B270" s="66" t="s">
        <v>92</v>
      </c>
      <c r="C270" s="79" t="s">
        <v>297</v>
      </c>
      <c r="D270" s="66">
        <v>2025</v>
      </c>
      <c r="E270" s="66"/>
      <c r="F270" s="66" t="s">
        <v>110</v>
      </c>
      <c r="G270" s="66">
        <v>12</v>
      </c>
      <c r="H270" s="66">
        <v>15</v>
      </c>
      <c r="I270" s="100">
        <v>28.994594880000005</v>
      </c>
      <c r="J270" s="101"/>
      <c r="K270" s="101"/>
    </row>
    <row r="271" spans="1:11" s="30" customFormat="1" ht="31.5" outlineLevel="1" x14ac:dyDescent="0.25">
      <c r="A271" s="66"/>
      <c r="B271" s="66" t="s">
        <v>92</v>
      </c>
      <c r="C271" s="79" t="s">
        <v>298</v>
      </c>
      <c r="D271" s="66">
        <v>2025</v>
      </c>
      <c r="E271" s="66"/>
      <c r="F271" s="66" t="s">
        <v>110</v>
      </c>
      <c r="G271" s="66">
        <v>20</v>
      </c>
      <c r="H271" s="66">
        <v>15</v>
      </c>
      <c r="I271" s="100">
        <v>48.324324799999999</v>
      </c>
      <c r="J271" s="101"/>
      <c r="K271" s="101"/>
    </row>
    <row r="272" spans="1:11" s="30" customFormat="1" ht="31.5" outlineLevel="1" x14ac:dyDescent="0.25">
      <c r="A272" s="66"/>
      <c r="B272" s="66" t="s">
        <v>92</v>
      </c>
      <c r="C272" s="79" t="s">
        <v>299</v>
      </c>
      <c r="D272" s="66">
        <v>2025</v>
      </c>
      <c r="E272" s="66"/>
      <c r="F272" s="66" t="s">
        <v>110</v>
      </c>
      <c r="G272" s="66">
        <v>20</v>
      </c>
      <c r="H272" s="66">
        <v>15</v>
      </c>
      <c r="I272" s="100">
        <v>48.324324799999999</v>
      </c>
      <c r="J272" s="101"/>
      <c r="K272" s="101"/>
    </row>
    <row r="273" spans="1:11" s="30" customFormat="1" ht="31.5" outlineLevel="1" x14ac:dyDescent="0.25">
      <c r="A273" s="66"/>
      <c r="B273" s="66" t="s">
        <v>92</v>
      </c>
      <c r="C273" s="79" t="s">
        <v>300</v>
      </c>
      <c r="D273" s="66">
        <v>2025</v>
      </c>
      <c r="E273" s="66"/>
      <c r="F273" s="66" t="s">
        <v>110</v>
      </c>
      <c r="G273" s="66">
        <v>18</v>
      </c>
      <c r="H273" s="66">
        <v>15</v>
      </c>
      <c r="I273" s="100">
        <v>43.491892320000005</v>
      </c>
      <c r="J273" s="101"/>
      <c r="K273" s="101"/>
    </row>
    <row r="274" spans="1:11" s="30" customFormat="1" ht="31.5" outlineLevel="1" x14ac:dyDescent="0.25">
      <c r="A274" s="66"/>
      <c r="B274" s="66" t="s">
        <v>92</v>
      </c>
      <c r="C274" s="79" t="s">
        <v>301</v>
      </c>
      <c r="D274" s="66">
        <v>2025</v>
      </c>
      <c r="E274" s="66"/>
      <c r="F274" s="66" t="s">
        <v>110</v>
      </c>
      <c r="G274" s="66">
        <v>50</v>
      </c>
      <c r="H274" s="66">
        <v>15</v>
      </c>
      <c r="I274" s="100">
        <v>120.81081200000003</v>
      </c>
      <c r="J274" s="101"/>
      <c r="K274" s="101"/>
    </row>
    <row r="275" spans="1:11" s="30" customFormat="1" ht="31.5" outlineLevel="1" x14ac:dyDescent="0.25">
      <c r="A275" s="66"/>
      <c r="B275" s="66" t="s">
        <v>92</v>
      </c>
      <c r="C275" s="79" t="s">
        <v>302</v>
      </c>
      <c r="D275" s="66">
        <v>2025</v>
      </c>
      <c r="E275" s="66"/>
      <c r="F275" s="66" t="s">
        <v>110</v>
      </c>
      <c r="G275" s="66">
        <v>25</v>
      </c>
      <c r="H275" s="66">
        <v>15</v>
      </c>
      <c r="I275" s="100">
        <v>60.405406000000013</v>
      </c>
      <c r="J275" s="101"/>
      <c r="K275" s="101"/>
    </row>
    <row r="276" spans="1:11" s="30" customFormat="1" ht="31.5" outlineLevel="1" x14ac:dyDescent="0.25">
      <c r="A276" s="66"/>
      <c r="B276" s="66" t="s">
        <v>92</v>
      </c>
      <c r="C276" s="79" t="s">
        <v>303</v>
      </c>
      <c r="D276" s="66">
        <v>2025</v>
      </c>
      <c r="E276" s="66"/>
      <c r="F276" s="66" t="s">
        <v>110</v>
      </c>
      <c r="G276" s="66">
        <v>45</v>
      </c>
      <c r="H276" s="66">
        <v>3</v>
      </c>
      <c r="I276" s="100">
        <v>108.7297308</v>
      </c>
      <c r="J276" s="101"/>
      <c r="K276" s="101"/>
    </row>
    <row r="277" spans="1:11" s="30" customFormat="1" ht="31.5" outlineLevel="1" x14ac:dyDescent="0.25">
      <c r="A277" s="66"/>
      <c r="B277" s="66" t="s">
        <v>92</v>
      </c>
      <c r="C277" s="79" t="s">
        <v>304</v>
      </c>
      <c r="D277" s="66">
        <v>2025</v>
      </c>
      <c r="E277" s="66"/>
      <c r="F277" s="66" t="s">
        <v>110</v>
      </c>
      <c r="G277" s="66">
        <v>11</v>
      </c>
      <c r="H277" s="66">
        <v>7</v>
      </c>
      <c r="I277" s="100">
        <v>26.57837864</v>
      </c>
      <c r="J277" s="101"/>
      <c r="K277" s="101"/>
    </row>
    <row r="278" spans="1:11" s="30" customFormat="1" ht="15.75" outlineLevel="1" x14ac:dyDescent="0.25">
      <c r="A278" s="66"/>
      <c r="B278" s="66" t="s">
        <v>92</v>
      </c>
      <c r="C278" s="79" t="s">
        <v>305</v>
      </c>
      <c r="D278" s="66">
        <v>2025</v>
      </c>
      <c r="E278" s="66"/>
      <c r="F278" s="66" t="s">
        <v>110</v>
      </c>
      <c r="G278" s="66">
        <v>120</v>
      </c>
      <c r="H278" s="66">
        <v>15</v>
      </c>
      <c r="I278" s="100">
        <v>289.9459488</v>
      </c>
      <c r="J278" s="101"/>
      <c r="K278" s="101"/>
    </row>
    <row r="279" spans="1:11" s="30" customFormat="1" ht="31.5" outlineLevel="1" x14ac:dyDescent="0.25">
      <c r="A279" s="66"/>
      <c r="B279" s="66" t="s">
        <v>92</v>
      </c>
      <c r="C279" s="79" t="s">
        <v>306</v>
      </c>
      <c r="D279" s="66">
        <v>2025</v>
      </c>
      <c r="E279" s="66"/>
      <c r="F279" s="66" t="s">
        <v>110</v>
      </c>
      <c r="G279" s="66">
        <v>8</v>
      </c>
      <c r="H279" s="66">
        <v>15</v>
      </c>
      <c r="I279" s="100">
        <v>19.329729920000002</v>
      </c>
      <c r="J279" s="101"/>
      <c r="K279" s="101"/>
    </row>
    <row r="280" spans="1:11" s="30" customFormat="1" ht="31.5" outlineLevel="1" x14ac:dyDescent="0.25">
      <c r="A280" s="66"/>
      <c r="B280" s="66" t="s">
        <v>92</v>
      </c>
      <c r="C280" s="79" t="s">
        <v>307</v>
      </c>
      <c r="D280" s="66">
        <v>2025</v>
      </c>
      <c r="E280" s="66"/>
      <c r="F280" s="66" t="s">
        <v>110</v>
      </c>
      <c r="G280" s="66">
        <v>24</v>
      </c>
      <c r="H280" s="66">
        <v>15</v>
      </c>
      <c r="I280" s="100">
        <v>57.989189760000009</v>
      </c>
      <c r="J280" s="101"/>
      <c r="K280" s="101"/>
    </row>
    <row r="281" spans="1:11" s="30" customFormat="1" ht="31.5" outlineLevel="1" x14ac:dyDescent="0.25">
      <c r="A281" s="66"/>
      <c r="B281" s="66" t="s">
        <v>92</v>
      </c>
      <c r="C281" s="79" t="s">
        <v>308</v>
      </c>
      <c r="D281" s="66">
        <v>2025</v>
      </c>
      <c r="E281" s="66"/>
      <c r="F281" s="66" t="s">
        <v>110</v>
      </c>
      <c r="G281" s="66">
        <v>70</v>
      </c>
      <c r="H281" s="66">
        <v>15</v>
      </c>
      <c r="I281" s="100">
        <v>169.1351368</v>
      </c>
      <c r="J281" s="101"/>
      <c r="K281" s="101"/>
    </row>
    <row r="282" spans="1:11" s="30" customFormat="1" ht="31.5" outlineLevel="1" x14ac:dyDescent="0.25">
      <c r="A282" s="66"/>
      <c r="B282" s="66" t="s">
        <v>92</v>
      </c>
      <c r="C282" s="79" t="s">
        <v>309</v>
      </c>
      <c r="D282" s="66">
        <v>2025</v>
      </c>
      <c r="E282" s="66"/>
      <c r="F282" s="66" t="s">
        <v>110</v>
      </c>
      <c r="G282" s="66">
        <v>93</v>
      </c>
      <c r="H282" s="66">
        <v>12.3</v>
      </c>
      <c r="I282" s="100">
        <v>224.70811032000003</v>
      </c>
      <c r="J282" s="101"/>
      <c r="K282" s="101"/>
    </row>
    <row r="283" spans="1:11" s="30" customFormat="1" ht="31.5" outlineLevel="1" x14ac:dyDescent="0.25">
      <c r="A283" s="66"/>
      <c r="B283" s="66" t="s">
        <v>92</v>
      </c>
      <c r="C283" s="79" t="s">
        <v>310</v>
      </c>
      <c r="D283" s="66">
        <v>2025</v>
      </c>
      <c r="E283" s="66"/>
      <c r="F283" s="66" t="s">
        <v>110</v>
      </c>
      <c r="G283" s="66">
        <v>66</v>
      </c>
      <c r="H283" s="66">
        <v>5</v>
      </c>
      <c r="I283" s="100">
        <v>159.47027184000001</v>
      </c>
      <c r="J283" s="101"/>
      <c r="K283" s="101"/>
    </row>
    <row r="284" spans="1:11" s="30" customFormat="1" ht="31.5" outlineLevel="1" x14ac:dyDescent="0.25">
      <c r="A284" s="66"/>
      <c r="B284" s="66" t="s">
        <v>92</v>
      </c>
      <c r="C284" s="79" t="s">
        <v>311</v>
      </c>
      <c r="D284" s="66">
        <v>2025</v>
      </c>
      <c r="E284" s="66"/>
      <c r="F284" s="66" t="s">
        <v>110</v>
      </c>
      <c r="G284" s="66">
        <v>64</v>
      </c>
      <c r="H284" s="66">
        <v>15</v>
      </c>
      <c r="I284" s="100">
        <v>154.63783936000002</v>
      </c>
      <c r="J284" s="101"/>
      <c r="K284" s="101"/>
    </row>
    <row r="285" spans="1:11" s="30" customFormat="1" ht="31.5" outlineLevel="1" x14ac:dyDescent="0.25">
      <c r="A285" s="66"/>
      <c r="B285" s="66" t="s">
        <v>92</v>
      </c>
      <c r="C285" s="79" t="s">
        <v>312</v>
      </c>
      <c r="D285" s="66">
        <v>2025</v>
      </c>
      <c r="E285" s="66"/>
      <c r="F285" s="66" t="s">
        <v>110</v>
      </c>
      <c r="G285" s="66">
        <v>24</v>
      </c>
      <c r="H285" s="66">
        <v>15</v>
      </c>
      <c r="I285" s="100">
        <v>57.989189760000009</v>
      </c>
      <c r="J285" s="101"/>
      <c r="K285" s="101"/>
    </row>
    <row r="286" spans="1:11" s="30" customFormat="1" ht="31.5" outlineLevel="1" x14ac:dyDescent="0.25">
      <c r="A286" s="66"/>
      <c r="B286" s="66" t="s">
        <v>92</v>
      </c>
      <c r="C286" s="79" t="s">
        <v>313</v>
      </c>
      <c r="D286" s="66">
        <v>2025</v>
      </c>
      <c r="E286" s="66"/>
      <c r="F286" s="66" t="s">
        <v>110</v>
      </c>
      <c r="G286" s="66">
        <v>23</v>
      </c>
      <c r="H286" s="66">
        <v>15</v>
      </c>
      <c r="I286" s="100">
        <v>55.572973520000005</v>
      </c>
      <c r="J286" s="101"/>
      <c r="K286" s="101"/>
    </row>
    <row r="287" spans="1:11" s="30" customFormat="1" ht="31.5" outlineLevel="1" x14ac:dyDescent="0.25">
      <c r="A287" s="66"/>
      <c r="B287" s="66" t="s">
        <v>92</v>
      </c>
      <c r="C287" s="103" t="s">
        <v>314</v>
      </c>
      <c r="D287" s="66">
        <v>2025</v>
      </c>
      <c r="E287" s="66"/>
      <c r="F287" s="66" t="s">
        <v>110</v>
      </c>
      <c r="G287" s="66">
        <v>40</v>
      </c>
      <c r="H287" s="104">
        <v>15</v>
      </c>
      <c r="I287" s="100">
        <v>96.648649599999999</v>
      </c>
      <c r="J287" s="101"/>
      <c r="K287" s="101"/>
    </row>
    <row r="288" spans="1:11" s="30" customFormat="1" ht="31.5" outlineLevel="1" x14ac:dyDescent="0.25">
      <c r="A288" s="66"/>
      <c r="B288" s="66" t="s">
        <v>92</v>
      </c>
      <c r="C288" s="103" t="s">
        <v>315</v>
      </c>
      <c r="D288" s="66">
        <v>2025</v>
      </c>
      <c r="E288" s="66"/>
      <c r="F288" s="66" t="s">
        <v>110</v>
      </c>
      <c r="G288" s="66">
        <v>15</v>
      </c>
      <c r="H288" s="104">
        <v>14.9</v>
      </c>
      <c r="I288" s="100">
        <v>36.2432436</v>
      </c>
      <c r="J288" s="101"/>
      <c r="K288" s="101"/>
    </row>
    <row r="289" spans="1:11" s="30" customFormat="1" ht="15.75" outlineLevel="1" x14ac:dyDescent="0.25">
      <c r="A289" s="66"/>
      <c r="B289" s="66" t="s">
        <v>92</v>
      </c>
      <c r="C289" s="103" t="s">
        <v>316</v>
      </c>
      <c r="D289" s="66">
        <v>2025</v>
      </c>
      <c r="E289" s="66"/>
      <c r="F289" s="66" t="s">
        <v>110</v>
      </c>
      <c r="G289" s="66">
        <v>25</v>
      </c>
      <c r="H289" s="104">
        <v>15</v>
      </c>
      <c r="I289" s="100">
        <v>60.405406000000013</v>
      </c>
      <c r="J289" s="101"/>
      <c r="K289" s="101"/>
    </row>
    <row r="290" spans="1:11" s="30" customFormat="1" ht="15.75" outlineLevel="1" x14ac:dyDescent="0.25">
      <c r="A290" s="66"/>
      <c r="B290" s="66" t="s">
        <v>92</v>
      </c>
      <c r="C290" s="103" t="s">
        <v>317</v>
      </c>
      <c r="D290" s="66">
        <v>2025</v>
      </c>
      <c r="E290" s="66"/>
      <c r="F290" s="66" t="s">
        <v>110</v>
      </c>
      <c r="G290" s="66">
        <v>20</v>
      </c>
      <c r="H290" s="104">
        <v>7</v>
      </c>
      <c r="I290" s="100">
        <v>48.324324799999999</v>
      </c>
      <c r="J290" s="101"/>
      <c r="K290" s="101"/>
    </row>
    <row r="291" spans="1:11" s="30" customFormat="1" ht="15.75" outlineLevel="1" x14ac:dyDescent="0.25">
      <c r="A291" s="66"/>
      <c r="B291" s="66" t="s">
        <v>92</v>
      </c>
      <c r="C291" s="103" t="s">
        <v>318</v>
      </c>
      <c r="D291" s="66">
        <v>2025</v>
      </c>
      <c r="E291" s="66"/>
      <c r="F291" s="66" t="s">
        <v>110</v>
      </c>
      <c r="G291" s="66">
        <v>75</v>
      </c>
      <c r="H291" s="104">
        <v>7</v>
      </c>
      <c r="I291" s="100">
        <v>181.21621800000003</v>
      </c>
      <c r="J291" s="101"/>
      <c r="K291" s="101"/>
    </row>
    <row r="292" spans="1:11" s="30" customFormat="1" ht="31.5" outlineLevel="1" x14ac:dyDescent="0.25">
      <c r="A292" s="66"/>
      <c r="B292" s="66" t="s">
        <v>92</v>
      </c>
      <c r="C292" s="103" t="s">
        <v>319</v>
      </c>
      <c r="D292" s="66">
        <v>2025</v>
      </c>
      <c r="E292" s="66"/>
      <c r="F292" s="66" t="s">
        <v>110</v>
      </c>
      <c r="G292" s="66">
        <v>60</v>
      </c>
      <c r="H292" s="104">
        <v>15</v>
      </c>
      <c r="I292" s="100">
        <v>144.9729744</v>
      </c>
      <c r="J292" s="101"/>
      <c r="K292" s="101"/>
    </row>
    <row r="293" spans="1:11" s="30" customFormat="1" ht="31.5" outlineLevel="1" x14ac:dyDescent="0.25">
      <c r="A293" s="66"/>
      <c r="B293" s="66" t="s">
        <v>92</v>
      </c>
      <c r="C293" s="103" t="s">
        <v>320</v>
      </c>
      <c r="D293" s="66">
        <v>2025</v>
      </c>
      <c r="E293" s="66"/>
      <c r="F293" s="66" t="s">
        <v>110</v>
      </c>
      <c r="G293" s="66">
        <v>20</v>
      </c>
      <c r="H293" s="104">
        <v>15</v>
      </c>
      <c r="I293" s="100">
        <v>48.324324799999999</v>
      </c>
      <c r="J293" s="101"/>
      <c r="K293" s="101"/>
    </row>
    <row r="294" spans="1:11" s="30" customFormat="1" ht="31.5" outlineLevel="1" x14ac:dyDescent="0.25">
      <c r="A294" s="66"/>
      <c r="B294" s="66" t="s">
        <v>92</v>
      </c>
      <c r="C294" s="103" t="s">
        <v>321</v>
      </c>
      <c r="D294" s="66">
        <v>2025</v>
      </c>
      <c r="E294" s="66"/>
      <c r="F294" s="66" t="s">
        <v>110</v>
      </c>
      <c r="G294" s="66">
        <v>25</v>
      </c>
      <c r="H294" s="104">
        <v>15</v>
      </c>
      <c r="I294" s="100">
        <v>60.405406000000013</v>
      </c>
      <c r="J294" s="101"/>
      <c r="K294" s="101"/>
    </row>
    <row r="295" spans="1:11" s="30" customFormat="1" ht="15.75" outlineLevel="1" x14ac:dyDescent="0.25">
      <c r="A295" s="66"/>
      <c r="B295" s="66" t="s">
        <v>92</v>
      </c>
      <c r="C295" s="103" t="s">
        <v>322</v>
      </c>
      <c r="D295" s="66">
        <v>2025</v>
      </c>
      <c r="E295" s="66"/>
      <c r="F295" s="66" t="s">
        <v>110</v>
      </c>
      <c r="G295" s="66">
        <v>5</v>
      </c>
      <c r="H295" s="104">
        <v>15</v>
      </c>
      <c r="I295" s="100">
        <v>12.0810812</v>
      </c>
      <c r="J295" s="101"/>
      <c r="K295" s="101"/>
    </row>
    <row r="296" spans="1:11" s="30" customFormat="1" ht="31.5" outlineLevel="1" x14ac:dyDescent="0.25">
      <c r="A296" s="66"/>
      <c r="B296" s="66" t="s">
        <v>92</v>
      </c>
      <c r="C296" s="103" t="s">
        <v>323</v>
      </c>
      <c r="D296" s="66">
        <v>2025</v>
      </c>
      <c r="E296" s="66"/>
      <c r="F296" s="66" t="s">
        <v>110</v>
      </c>
      <c r="G296" s="66">
        <v>20</v>
      </c>
      <c r="H296" s="104">
        <v>7</v>
      </c>
      <c r="I296" s="100">
        <v>48.324324799999999</v>
      </c>
      <c r="J296" s="101"/>
      <c r="K296" s="101"/>
    </row>
    <row r="297" spans="1:11" s="30" customFormat="1" ht="31.5" outlineLevel="1" x14ac:dyDescent="0.25">
      <c r="A297" s="66"/>
      <c r="B297" s="66" t="s">
        <v>92</v>
      </c>
      <c r="C297" s="103" t="s">
        <v>324</v>
      </c>
      <c r="D297" s="66">
        <v>2025</v>
      </c>
      <c r="E297" s="66"/>
      <c r="F297" s="66" t="s">
        <v>110</v>
      </c>
      <c r="G297" s="66">
        <v>65</v>
      </c>
      <c r="H297" s="104">
        <v>5</v>
      </c>
      <c r="I297" s="100">
        <v>157.05405560000003</v>
      </c>
      <c r="J297" s="101"/>
      <c r="K297" s="101"/>
    </row>
    <row r="298" spans="1:11" s="30" customFormat="1" ht="15.75" outlineLevel="1" x14ac:dyDescent="0.25">
      <c r="A298" s="66"/>
      <c r="B298" s="66" t="s">
        <v>92</v>
      </c>
      <c r="C298" s="103" t="s">
        <v>325</v>
      </c>
      <c r="D298" s="66">
        <v>2025</v>
      </c>
      <c r="E298" s="66"/>
      <c r="F298" s="66" t="s">
        <v>110</v>
      </c>
      <c r="G298" s="66">
        <v>250</v>
      </c>
      <c r="H298" s="104">
        <v>15</v>
      </c>
      <c r="I298" s="100">
        <v>604.05406000000005</v>
      </c>
      <c r="J298" s="101"/>
      <c r="K298" s="101"/>
    </row>
    <row r="299" spans="1:11" s="30" customFormat="1" ht="15.75" outlineLevel="1" x14ac:dyDescent="0.25">
      <c r="A299" s="66"/>
      <c r="B299" s="66" t="s">
        <v>92</v>
      </c>
      <c r="C299" s="103" t="s">
        <v>326</v>
      </c>
      <c r="D299" s="66">
        <v>2025</v>
      </c>
      <c r="E299" s="66"/>
      <c r="F299" s="66" t="s">
        <v>110</v>
      </c>
      <c r="G299" s="105">
        <v>330</v>
      </c>
      <c r="H299" s="104">
        <v>5</v>
      </c>
      <c r="I299" s="100">
        <v>797.35135920000005</v>
      </c>
      <c r="J299" s="101"/>
      <c r="K299" s="101"/>
    </row>
    <row r="300" spans="1:11" s="30" customFormat="1" ht="15.75" outlineLevel="1" x14ac:dyDescent="0.25">
      <c r="A300" s="66"/>
      <c r="B300" s="66" t="s">
        <v>92</v>
      </c>
      <c r="C300" s="103" t="s">
        <v>327</v>
      </c>
      <c r="D300" s="66">
        <v>2025</v>
      </c>
      <c r="E300" s="66"/>
      <c r="F300" s="66" t="s">
        <v>110</v>
      </c>
      <c r="G300" s="105">
        <v>25</v>
      </c>
      <c r="H300" s="104">
        <v>14.36</v>
      </c>
      <c r="I300" s="100">
        <v>60.405406000000013</v>
      </c>
      <c r="J300" s="101"/>
      <c r="K300" s="101"/>
    </row>
    <row r="301" spans="1:11" s="30" customFormat="1" ht="31.5" outlineLevel="1" x14ac:dyDescent="0.25">
      <c r="A301" s="66"/>
      <c r="B301" s="66" t="s">
        <v>92</v>
      </c>
      <c r="C301" s="103" t="s">
        <v>328</v>
      </c>
      <c r="D301" s="66">
        <v>2025</v>
      </c>
      <c r="E301" s="66"/>
      <c r="F301" s="66" t="s">
        <v>110</v>
      </c>
      <c r="G301" s="105">
        <v>145</v>
      </c>
      <c r="H301" s="104">
        <v>5</v>
      </c>
      <c r="I301" s="100">
        <v>350.35135480000002</v>
      </c>
      <c r="J301" s="101"/>
      <c r="K301" s="101"/>
    </row>
    <row r="302" spans="1:11" s="30" customFormat="1" ht="31.5" outlineLevel="1" x14ac:dyDescent="0.25">
      <c r="A302" s="66"/>
      <c r="B302" s="66" t="s">
        <v>92</v>
      </c>
      <c r="C302" s="103" t="s">
        <v>329</v>
      </c>
      <c r="D302" s="66">
        <v>2025</v>
      </c>
      <c r="E302" s="66"/>
      <c r="F302" s="66" t="s">
        <v>110</v>
      </c>
      <c r="G302" s="105">
        <v>31</v>
      </c>
      <c r="H302" s="104">
        <v>14.65</v>
      </c>
      <c r="I302" s="100">
        <v>74.90270344000001</v>
      </c>
      <c r="J302" s="101"/>
      <c r="K302" s="101"/>
    </row>
    <row r="303" spans="1:11" s="30" customFormat="1" ht="31.5" outlineLevel="1" x14ac:dyDescent="0.25">
      <c r="A303" s="66"/>
      <c r="B303" s="66" t="s">
        <v>92</v>
      </c>
      <c r="C303" s="103" t="s">
        <v>330</v>
      </c>
      <c r="D303" s="66">
        <v>2025</v>
      </c>
      <c r="E303" s="66"/>
      <c r="F303" s="66" t="s">
        <v>110</v>
      </c>
      <c r="G303" s="105">
        <v>38</v>
      </c>
      <c r="H303" s="104">
        <v>14.7</v>
      </c>
      <c r="I303" s="100">
        <v>91.816217120000005</v>
      </c>
      <c r="J303" s="101"/>
      <c r="K303" s="101"/>
    </row>
    <row r="304" spans="1:11" s="30" customFormat="1" ht="31.5" outlineLevel="1" x14ac:dyDescent="0.25">
      <c r="A304" s="66"/>
      <c r="B304" s="66" t="s">
        <v>92</v>
      </c>
      <c r="C304" s="106" t="s">
        <v>331</v>
      </c>
      <c r="D304" s="66">
        <v>2025</v>
      </c>
      <c r="E304" s="66"/>
      <c r="F304" s="66" t="s">
        <v>110</v>
      </c>
      <c r="G304" s="105">
        <v>20</v>
      </c>
      <c r="H304" s="107">
        <v>14</v>
      </c>
      <c r="I304" s="100">
        <v>48.324324799999999</v>
      </c>
      <c r="J304" s="101"/>
      <c r="K304" s="101"/>
    </row>
    <row r="305" spans="1:11" s="30" customFormat="1" ht="31.5" outlineLevel="1" x14ac:dyDescent="0.25">
      <c r="A305" s="66"/>
      <c r="B305" s="66" t="s">
        <v>92</v>
      </c>
      <c r="C305" s="103" t="s">
        <v>332</v>
      </c>
      <c r="D305" s="66">
        <v>2025</v>
      </c>
      <c r="E305" s="66"/>
      <c r="F305" s="66" t="s">
        <v>110</v>
      </c>
      <c r="G305" s="105">
        <v>32</v>
      </c>
      <c r="H305" s="104">
        <v>15</v>
      </c>
      <c r="I305" s="100">
        <v>77.318919680000008</v>
      </c>
      <c r="J305" s="101"/>
      <c r="K305" s="101"/>
    </row>
    <row r="306" spans="1:11" s="30" customFormat="1" ht="31.5" outlineLevel="1" x14ac:dyDescent="0.25">
      <c r="A306" s="66"/>
      <c r="B306" s="66" t="s">
        <v>92</v>
      </c>
      <c r="C306" s="103" t="s">
        <v>333</v>
      </c>
      <c r="D306" s="66">
        <v>2025</v>
      </c>
      <c r="E306" s="66"/>
      <c r="F306" s="66" t="s">
        <v>110</v>
      </c>
      <c r="G306" s="105">
        <v>18</v>
      </c>
      <c r="H306" s="104">
        <v>15</v>
      </c>
      <c r="I306" s="100">
        <v>43.491892320000005</v>
      </c>
      <c r="J306" s="101"/>
      <c r="K306" s="101"/>
    </row>
    <row r="307" spans="1:11" s="30" customFormat="1" ht="31.5" outlineLevel="1" x14ac:dyDescent="0.25">
      <c r="A307" s="66"/>
      <c r="B307" s="66" t="s">
        <v>92</v>
      </c>
      <c r="C307" s="103" t="s">
        <v>334</v>
      </c>
      <c r="D307" s="66">
        <v>2025</v>
      </c>
      <c r="E307" s="66"/>
      <c r="F307" s="66" t="s">
        <v>110</v>
      </c>
      <c r="G307" s="105">
        <v>65</v>
      </c>
      <c r="H307" s="104">
        <v>15</v>
      </c>
      <c r="I307" s="100">
        <v>157.05405560000003</v>
      </c>
      <c r="J307" s="101"/>
      <c r="K307" s="101"/>
    </row>
    <row r="308" spans="1:11" s="30" customFormat="1" ht="15.75" outlineLevel="1" x14ac:dyDescent="0.25">
      <c r="A308" s="66"/>
      <c r="B308" s="66" t="s">
        <v>92</v>
      </c>
      <c r="C308" s="103" t="s">
        <v>335</v>
      </c>
      <c r="D308" s="66">
        <v>2025</v>
      </c>
      <c r="E308" s="66"/>
      <c r="F308" s="66" t="s">
        <v>110</v>
      </c>
      <c r="G308" s="105">
        <v>57</v>
      </c>
      <c r="H308" s="104">
        <v>4.75</v>
      </c>
      <c r="I308" s="100">
        <v>137.72432568000002</v>
      </c>
      <c r="J308" s="101"/>
      <c r="K308" s="101"/>
    </row>
    <row r="309" spans="1:11" s="30" customFormat="1" ht="31.5" outlineLevel="1" x14ac:dyDescent="0.25">
      <c r="A309" s="66"/>
      <c r="B309" s="66" t="s">
        <v>92</v>
      </c>
      <c r="C309" s="103" t="s">
        <v>336</v>
      </c>
      <c r="D309" s="66">
        <v>2025</v>
      </c>
      <c r="E309" s="66"/>
      <c r="F309" s="66" t="s">
        <v>110</v>
      </c>
      <c r="G309" s="105">
        <v>20</v>
      </c>
      <c r="H309" s="104">
        <v>15</v>
      </c>
      <c r="I309" s="100">
        <v>48.324324799999999</v>
      </c>
      <c r="J309" s="101"/>
      <c r="K309" s="101"/>
    </row>
    <row r="310" spans="1:11" s="30" customFormat="1" ht="31.5" outlineLevel="1" x14ac:dyDescent="0.25">
      <c r="A310" s="66"/>
      <c r="B310" s="66" t="s">
        <v>92</v>
      </c>
      <c r="C310" s="103" t="s">
        <v>337</v>
      </c>
      <c r="D310" s="66">
        <v>2025</v>
      </c>
      <c r="E310" s="66"/>
      <c r="F310" s="66" t="s">
        <v>110</v>
      </c>
      <c r="G310" s="105">
        <v>17</v>
      </c>
      <c r="H310" s="104">
        <v>15</v>
      </c>
      <c r="I310" s="100">
        <v>41.075676080000008</v>
      </c>
      <c r="J310" s="101"/>
      <c r="K310" s="101"/>
    </row>
    <row r="311" spans="1:11" s="30" customFormat="1" ht="31.5" outlineLevel="1" x14ac:dyDescent="0.25">
      <c r="A311" s="66"/>
      <c r="B311" s="66" t="s">
        <v>92</v>
      </c>
      <c r="C311" s="103" t="s">
        <v>338</v>
      </c>
      <c r="D311" s="66">
        <v>2025</v>
      </c>
      <c r="E311" s="66"/>
      <c r="F311" s="66" t="s">
        <v>110</v>
      </c>
      <c r="G311" s="105">
        <v>70</v>
      </c>
      <c r="H311" s="104">
        <v>5</v>
      </c>
      <c r="I311" s="100">
        <v>169.1351368</v>
      </c>
      <c r="J311" s="101"/>
      <c r="K311" s="101"/>
    </row>
    <row r="312" spans="1:11" s="30" customFormat="1" ht="47.25" outlineLevel="1" x14ac:dyDescent="0.25">
      <c r="A312" s="66"/>
      <c r="B312" s="66" t="s">
        <v>92</v>
      </c>
      <c r="C312" s="79" t="s">
        <v>339</v>
      </c>
      <c r="D312" s="66">
        <v>2025</v>
      </c>
      <c r="E312" s="66"/>
      <c r="F312" s="66" t="s">
        <v>110</v>
      </c>
      <c r="G312" s="66">
        <v>15</v>
      </c>
      <c r="H312" s="66">
        <v>7</v>
      </c>
      <c r="I312" s="100">
        <v>36.243299999999998</v>
      </c>
      <c r="J312" s="101"/>
      <c r="K312" s="101"/>
    </row>
    <row r="313" spans="1:11" s="30" customFormat="1" ht="47.25" outlineLevel="1" x14ac:dyDescent="0.25">
      <c r="A313" s="66"/>
      <c r="B313" s="66" t="s">
        <v>92</v>
      </c>
      <c r="C313" s="79" t="s">
        <v>340</v>
      </c>
      <c r="D313" s="66">
        <v>2025</v>
      </c>
      <c r="E313" s="66"/>
      <c r="F313" s="66" t="s">
        <v>110</v>
      </c>
      <c r="G313" s="66">
        <v>10</v>
      </c>
      <c r="H313" s="66">
        <v>7</v>
      </c>
      <c r="I313" s="100">
        <v>24.162199999999999</v>
      </c>
      <c r="J313" s="101"/>
      <c r="K313" s="101"/>
    </row>
    <row r="314" spans="1:11" s="30" customFormat="1" ht="47.25" outlineLevel="1" x14ac:dyDescent="0.25">
      <c r="A314" s="66"/>
      <c r="B314" s="66" t="s">
        <v>92</v>
      </c>
      <c r="C314" s="79" t="s">
        <v>341</v>
      </c>
      <c r="D314" s="66">
        <v>2025</v>
      </c>
      <c r="E314" s="66"/>
      <c r="F314" s="66" t="s">
        <v>110</v>
      </c>
      <c r="G314" s="66">
        <v>12</v>
      </c>
      <c r="H314" s="66">
        <v>5</v>
      </c>
      <c r="I314" s="100">
        <v>28.99464</v>
      </c>
      <c r="J314" s="101"/>
      <c r="K314" s="101"/>
    </row>
    <row r="315" spans="1:11" s="30" customFormat="1" ht="47.25" outlineLevel="1" x14ac:dyDescent="0.25">
      <c r="A315" s="66"/>
      <c r="B315" s="66" t="s">
        <v>92</v>
      </c>
      <c r="C315" s="79" t="s">
        <v>342</v>
      </c>
      <c r="D315" s="66">
        <v>2025</v>
      </c>
      <c r="E315" s="66"/>
      <c r="F315" s="66" t="s">
        <v>110</v>
      </c>
      <c r="G315" s="66">
        <v>75</v>
      </c>
      <c r="H315" s="66">
        <v>10</v>
      </c>
      <c r="I315" s="100">
        <v>181.21649999999997</v>
      </c>
      <c r="J315" s="101"/>
      <c r="K315" s="101"/>
    </row>
    <row r="316" spans="1:11" s="30" customFormat="1" ht="63" outlineLevel="1" x14ac:dyDescent="0.25">
      <c r="A316" s="66"/>
      <c r="B316" s="66" t="s">
        <v>92</v>
      </c>
      <c r="C316" s="79" t="s">
        <v>343</v>
      </c>
      <c r="D316" s="66">
        <v>2025</v>
      </c>
      <c r="E316" s="66"/>
      <c r="F316" s="66" t="s">
        <v>110</v>
      </c>
      <c r="G316" s="66">
        <v>12</v>
      </c>
      <c r="H316" s="66">
        <v>8</v>
      </c>
      <c r="I316" s="100">
        <v>28.99464</v>
      </c>
      <c r="J316" s="101"/>
      <c r="K316" s="101"/>
    </row>
    <row r="317" spans="1:11" s="30" customFormat="1" ht="63" outlineLevel="1" x14ac:dyDescent="0.25">
      <c r="A317" s="66"/>
      <c r="B317" s="66" t="s">
        <v>92</v>
      </c>
      <c r="C317" s="79" t="s">
        <v>344</v>
      </c>
      <c r="D317" s="66">
        <v>2025</v>
      </c>
      <c r="E317" s="66"/>
      <c r="F317" s="66" t="s">
        <v>110</v>
      </c>
      <c r="G317" s="66">
        <v>115</v>
      </c>
      <c r="H317" s="66">
        <v>9</v>
      </c>
      <c r="I317" s="100">
        <v>277.86529999999999</v>
      </c>
      <c r="J317" s="101"/>
      <c r="K317" s="101"/>
    </row>
    <row r="318" spans="1:11" s="30" customFormat="1" ht="47.25" outlineLevel="1" x14ac:dyDescent="0.25">
      <c r="A318" s="66"/>
      <c r="B318" s="66" t="s">
        <v>92</v>
      </c>
      <c r="C318" s="79" t="s">
        <v>345</v>
      </c>
      <c r="D318" s="66">
        <v>2025</v>
      </c>
      <c r="E318" s="66"/>
      <c r="F318" s="66" t="s">
        <v>110</v>
      </c>
      <c r="G318" s="66">
        <v>12</v>
      </c>
      <c r="H318" s="66">
        <v>7</v>
      </c>
      <c r="I318" s="100">
        <v>28.99464</v>
      </c>
      <c r="J318" s="101"/>
      <c r="K318" s="101"/>
    </row>
    <row r="319" spans="1:11" s="30" customFormat="1" ht="47.25" outlineLevel="1" x14ac:dyDescent="0.25">
      <c r="A319" s="66"/>
      <c r="B319" s="66" t="s">
        <v>92</v>
      </c>
      <c r="C319" s="79" t="s">
        <v>346</v>
      </c>
      <c r="D319" s="66">
        <v>2025</v>
      </c>
      <c r="E319" s="66"/>
      <c r="F319" s="66" t="s">
        <v>110</v>
      </c>
      <c r="G319" s="66">
        <v>186</v>
      </c>
      <c r="H319" s="66">
        <v>5</v>
      </c>
      <c r="I319" s="100">
        <v>449.41692</v>
      </c>
      <c r="J319" s="101"/>
      <c r="K319" s="101"/>
    </row>
    <row r="320" spans="1:11" s="30" customFormat="1" ht="78.75" outlineLevel="1" x14ac:dyDescent="0.25">
      <c r="A320" s="66"/>
      <c r="B320" s="66" t="s">
        <v>92</v>
      </c>
      <c r="C320" s="79" t="s">
        <v>347</v>
      </c>
      <c r="D320" s="66">
        <v>2025</v>
      </c>
      <c r="E320" s="66"/>
      <c r="F320" s="66" t="s">
        <v>110</v>
      </c>
      <c r="G320" s="66">
        <v>100</v>
      </c>
      <c r="H320" s="66">
        <v>5</v>
      </c>
      <c r="I320" s="100">
        <v>241.62199999999996</v>
      </c>
      <c r="J320" s="101"/>
      <c r="K320" s="101"/>
    </row>
    <row r="321" spans="1:11" s="30" customFormat="1" ht="47.25" outlineLevel="1" x14ac:dyDescent="0.25">
      <c r="A321" s="66"/>
      <c r="B321" s="66" t="s">
        <v>92</v>
      </c>
      <c r="C321" s="79" t="s">
        <v>348</v>
      </c>
      <c r="D321" s="66">
        <v>2025</v>
      </c>
      <c r="E321" s="66"/>
      <c r="F321" s="66" t="s">
        <v>110</v>
      </c>
      <c r="G321" s="66">
        <v>12</v>
      </c>
      <c r="H321" s="66">
        <v>7</v>
      </c>
      <c r="I321" s="100">
        <v>28.99464</v>
      </c>
      <c r="J321" s="101"/>
      <c r="K321" s="101"/>
    </row>
    <row r="322" spans="1:11" s="30" customFormat="1" ht="47.25" outlineLevel="1" x14ac:dyDescent="0.25">
      <c r="A322" s="66"/>
      <c r="B322" s="66" t="s">
        <v>92</v>
      </c>
      <c r="C322" s="79" t="s">
        <v>349</v>
      </c>
      <c r="D322" s="66">
        <v>2025</v>
      </c>
      <c r="E322" s="66"/>
      <c r="F322" s="66" t="s">
        <v>110</v>
      </c>
      <c r="G322" s="66">
        <v>10</v>
      </c>
      <c r="H322" s="66">
        <v>8</v>
      </c>
      <c r="I322" s="100">
        <v>24.162199999999999</v>
      </c>
      <c r="J322" s="101"/>
      <c r="K322" s="101"/>
    </row>
    <row r="323" spans="1:11" s="30" customFormat="1" ht="47.25" outlineLevel="1" x14ac:dyDescent="0.25">
      <c r="A323" s="66"/>
      <c r="B323" s="66" t="s">
        <v>92</v>
      </c>
      <c r="C323" s="79" t="s">
        <v>350</v>
      </c>
      <c r="D323" s="66">
        <v>2025</v>
      </c>
      <c r="E323" s="66"/>
      <c r="F323" s="66" t="s">
        <v>110</v>
      </c>
      <c r="G323" s="66">
        <v>10</v>
      </c>
      <c r="H323" s="66">
        <v>5</v>
      </c>
      <c r="I323" s="100">
        <v>24.162199999999999</v>
      </c>
      <c r="J323" s="101"/>
      <c r="K323" s="101"/>
    </row>
    <row r="324" spans="1:11" s="30" customFormat="1" ht="63" outlineLevel="1" x14ac:dyDescent="0.25">
      <c r="A324" s="66"/>
      <c r="B324" s="66" t="s">
        <v>92</v>
      </c>
      <c r="C324" s="79" t="s">
        <v>351</v>
      </c>
      <c r="D324" s="66">
        <v>2025</v>
      </c>
      <c r="E324" s="66"/>
      <c r="F324" s="66" t="s">
        <v>110</v>
      </c>
      <c r="G324" s="66">
        <v>105</v>
      </c>
      <c r="H324" s="66">
        <v>7.5</v>
      </c>
      <c r="I324" s="100">
        <v>253.70309999999998</v>
      </c>
      <c r="J324" s="101"/>
      <c r="K324" s="101"/>
    </row>
    <row r="325" spans="1:11" s="30" customFormat="1" ht="47.25" outlineLevel="1" x14ac:dyDescent="0.25">
      <c r="A325" s="66"/>
      <c r="B325" s="66" t="s">
        <v>92</v>
      </c>
      <c r="C325" s="79" t="s">
        <v>352</v>
      </c>
      <c r="D325" s="66">
        <v>2025</v>
      </c>
      <c r="E325" s="66"/>
      <c r="F325" s="66" t="s">
        <v>110</v>
      </c>
      <c r="G325" s="66">
        <v>10</v>
      </c>
      <c r="H325" s="66">
        <v>5</v>
      </c>
      <c r="I325" s="100">
        <v>24.162199999999999</v>
      </c>
      <c r="J325" s="101"/>
      <c r="K325" s="101"/>
    </row>
    <row r="326" spans="1:11" s="30" customFormat="1" ht="47.25" outlineLevel="1" x14ac:dyDescent="0.25">
      <c r="A326" s="66"/>
      <c r="B326" s="66" t="s">
        <v>92</v>
      </c>
      <c r="C326" s="79" t="s">
        <v>353</v>
      </c>
      <c r="D326" s="66">
        <v>2025</v>
      </c>
      <c r="E326" s="66"/>
      <c r="F326" s="66" t="s">
        <v>110</v>
      </c>
      <c r="G326" s="66">
        <v>10</v>
      </c>
      <c r="H326" s="66">
        <v>15</v>
      </c>
      <c r="I326" s="100">
        <v>24.162199999999999</v>
      </c>
      <c r="J326" s="101"/>
      <c r="K326" s="101"/>
    </row>
    <row r="327" spans="1:11" s="30" customFormat="1" ht="47.25" outlineLevel="1" x14ac:dyDescent="0.25">
      <c r="A327" s="66"/>
      <c r="B327" s="66" t="s">
        <v>92</v>
      </c>
      <c r="C327" s="79" t="s">
        <v>354</v>
      </c>
      <c r="D327" s="66">
        <v>2025</v>
      </c>
      <c r="E327" s="66"/>
      <c r="F327" s="66" t="s">
        <v>110</v>
      </c>
      <c r="G327" s="66">
        <v>10</v>
      </c>
      <c r="H327" s="66">
        <v>15</v>
      </c>
      <c r="I327" s="100">
        <v>24.162199999999999</v>
      </c>
      <c r="J327" s="101"/>
      <c r="K327" s="101"/>
    </row>
    <row r="328" spans="1:11" s="30" customFormat="1" ht="47.25" outlineLevel="1" x14ac:dyDescent="0.25">
      <c r="A328" s="66"/>
      <c r="B328" s="66" t="s">
        <v>92</v>
      </c>
      <c r="C328" s="79" t="s">
        <v>355</v>
      </c>
      <c r="D328" s="66">
        <v>2025</v>
      </c>
      <c r="E328" s="66"/>
      <c r="F328" s="66" t="s">
        <v>110</v>
      </c>
      <c r="G328" s="66">
        <v>10</v>
      </c>
      <c r="H328" s="66">
        <v>15</v>
      </c>
      <c r="I328" s="100">
        <v>24.162199999999999</v>
      </c>
      <c r="J328" s="101"/>
      <c r="K328" s="101"/>
    </row>
    <row r="329" spans="1:11" s="30" customFormat="1" ht="47.25" outlineLevel="1" x14ac:dyDescent="0.25">
      <c r="A329" s="66"/>
      <c r="B329" s="66" t="s">
        <v>92</v>
      </c>
      <c r="C329" s="79" t="s">
        <v>356</v>
      </c>
      <c r="D329" s="66">
        <v>2025</v>
      </c>
      <c r="E329" s="66"/>
      <c r="F329" s="66" t="s">
        <v>110</v>
      </c>
      <c r="G329" s="66">
        <v>10</v>
      </c>
      <c r="H329" s="66">
        <v>8</v>
      </c>
      <c r="I329" s="100">
        <v>24.162199999999999</v>
      </c>
      <c r="J329" s="101"/>
      <c r="K329" s="101"/>
    </row>
    <row r="330" spans="1:11" s="30" customFormat="1" ht="47.25" outlineLevel="1" x14ac:dyDescent="0.25">
      <c r="A330" s="66"/>
      <c r="B330" s="66" t="s">
        <v>92</v>
      </c>
      <c r="C330" s="79" t="s">
        <v>357</v>
      </c>
      <c r="D330" s="66">
        <v>2025</v>
      </c>
      <c r="E330" s="66"/>
      <c r="F330" s="66" t="s">
        <v>110</v>
      </c>
      <c r="G330" s="66">
        <v>60</v>
      </c>
      <c r="H330" s="66">
        <v>15</v>
      </c>
      <c r="I330" s="100">
        <v>144.97319999999999</v>
      </c>
      <c r="J330" s="101"/>
      <c r="K330" s="101"/>
    </row>
    <row r="331" spans="1:11" s="30" customFormat="1" ht="47.25" outlineLevel="1" x14ac:dyDescent="0.25">
      <c r="A331" s="66"/>
      <c r="B331" s="66" t="s">
        <v>92</v>
      </c>
      <c r="C331" s="79" t="s">
        <v>358</v>
      </c>
      <c r="D331" s="66">
        <v>2025</v>
      </c>
      <c r="E331" s="66"/>
      <c r="F331" s="66" t="s">
        <v>110</v>
      </c>
      <c r="G331" s="66">
        <v>100</v>
      </c>
      <c r="H331" s="66">
        <v>15</v>
      </c>
      <c r="I331" s="100">
        <v>241.62199999999996</v>
      </c>
      <c r="J331" s="101"/>
      <c r="K331" s="101"/>
    </row>
    <row r="332" spans="1:11" s="30" customFormat="1" ht="47.25" outlineLevel="1" x14ac:dyDescent="0.25">
      <c r="A332" s="66"/>
      <c r="B332" s="66" t="s">
        <v>92</v>
      </c>
      <c r="C332" s="79" t="s">
        <v>359</v>
      </c>
      <c r="D332" s="66">
        <v>2025</v>
      </c>
      <c r="E332" s="66"/>
      <c r="F332" s="66" t="s">
        <v>110</v>
      </c>
      <c r="G332" s="66">
        <v>32</v>
      </c>
      <c r="H332" s="66">
        <v>15</v>
      </c>
      <c r="I332" s="100">
        <v>77.319039999999987</v>
      </c>
      <c r="J332" s="101"/>
      <c r="K332" s="101"/>
    </row>
    <row r="333" spans="1:11" s="30" customFormat="1" ht="63" outlineLevel="1" x14ac:dyDescent="0.25">
      <c r="A333" s="66"/>
      <c r="B333" s="66" t="s">
        <v>92</v>
      </c>
      <c r="C333" s="79" t="s">
        <v>360</v>
      </c>
      <c r="D333" s="66">
        <v>2025</v>
      </c>
      <c r="E333" s="66"/>
      <c r="F333" s="66" t="s">
        <v>110</v>
      </c>
      <c r="G333" s="66">
        <v>10</v>
      </c>
      <c r="H333" s="66">
        <v>15</v>
      </c>
      <c r="I333" s="100">
        <v>24.162199999999999</v>
      </c>
      <c r="J333" s="101"/>
      <c r="K333" s="101"/>
    </row>
    <row r="334" spans="1:11" s="30" customFormat="1" ht="63" outlineLevel="1" x14ac:dyDescent="0.25">
      <c r="A334" s="66"/>
      <c r="B334" s="66" t="s">
        <v>92</v>
      </c>
      <c r="C334" s="79" t="s">
        <v>361</v>
      </c>
      <c r="D334" s="66">
        <v>2025</v>
      </c>
      <c r="E334" s="66"/>
      <c r="F334" s="66" t="s">
        <v>110</v>
      </c>
      <c r="G334" s="66">
        <v>10</v>
      </c>
      <c r="H334" s="66">
        <v>15</v>
      </c>
      <c r="I334" s="100">
        <v>24.162199999999999</v>
      </c>
      <c r="J334" s="101"/>
      <c r="K334" s="101"/>
    </row>
    <row r="335" spans="1:11" s="30" customFormat="1" ht="63" outlineLevel="1" x14ac:dyDescent="0.25">
      <c r="A335" s="66"/>
      <c r="B335" s="66" t="s">
        <v>92</v>
      </c>
      <c r="C335" s="79" t="s">
        <v>362</v>
      </c>
      <c r="D335" s="66">
        <v>2025</v>
      </c>
      <c r="E335" s="66"/>
      <c r="F335" s="66" t="s">
        <v>110</v>
      </c>
      <c r="G335" s="66">
        <v>10</v>
      </c>
      <c r="H335" s="66">
        <v>15</v>
      </c>
      <c r="I335" s="100">
        <v>24.162199999999999</v>
      </c>
      <c r="J335" s="101"/>
      <c r="K335" s="101"/>
    </row>
    <row r="336" spans="1:11" s="30" customFormat="1" ht="63" outlineLevel="1" x14ac:dyDescent="0.25">
      <c r="A336" s="66"/>
      <c r="B336" s="66" t="s">
        <v>92</v>
      </c>
      <c r="C336" s="79" t="s">
        <v>363</v>
      </c>
      <c r="D336" s="66">
        <v>2025</v>
      </c>
      <c r="E336" s="66"/>
      <c r="F336" s="66" t="s">
        <v>110</v>
      </c>
      <c r="G336" s="66">
        <v>10</v>
      </c>
      <c r="H336" s="66">
        <v>15</v>
      </c>
      <c r="I336" s="100">
        <v>24.162199999999999</v>
      </c>
      <c r="J336" s="101"/>
      <c r="K336" s="101"/>
    </row>
    <row r="337" spans="1:11" s="30" customFormat="1" ht="47.25" outlineLevel="1" x14ac:dyDescent="0.25">
      <c r="A337" s="66"/>
      <c r="B337" s="66" t="s">
        <v>92</v>
      </c>
      <c r="C337" s="79" t="s">
        <v>364</v>
      </c>
      <c r="D337" s="66">
        <v>2025</v>
      </c>
      <c r="E337" s="66"/>
      <c r="F337" s="66" t="s">
        <v>110</v>
      </c>
      <c r="G337" s="66">
        <v>10</v>
      </c>
      <c r="H337" s="66">
        <v>15</v>
      </c>
      <c r="I337" s="100">
        <v>24.162199999999999</v>
      </c>
      <c r="J337" s="101"/>
      <c r="K337" s="101"/>
    </row>
    <row r="338" spans="1:11" s="30" customFormat="1" ht="47.25" outlineLevel="1" x14ac:dyDescent="0.25">
      <c r="A338" s="66"/>
      <c r="B338" s="66" t="s">
        <v>92</v>
      </c>
      <c r="C338" s="79" t="s">
        <v>365</v>
      </c>
      <c r="D338" s="66">
        <v>2025</v>
      </c>
      <c r="E338" s="66"/>
      <c r="F338" s="66" t="s">
        <v>110</v>
      </c>
      <c r="G338" s="66">
        <v>10</v>
      </c>
      <c r="H338" s="66">
        <v>15</v>
      </c>
      <c r="I338" s="100">
        <v>24.162199999999999</v>
      </c>
      <c r="J338" s="101"/>
      <c r="K338" s="101"/>
    </row>
    <row r="339" spans="1:11" s="30" customFormat="1" ht="47.25" outlineLevel="1" x14ac:dyDescent="0.25">
      <c r="A339" s="66"/>
      <c r="B339" s="66" t="s">
        <v>92</v>
      </c>
      <c r="C339" s="79" t="s">
        <v>366</v>
      </c>
      <c r="D339" s="66">
        <v>2025</v>
      </c>
      <c r="E339" s="66"/>
      <c r="F339" s="66" t="s">
        <v>110</v>
      </c>
      <c r="G339" s="66">
        <v>10</v>
      </c>
      <c r="H339" s="66">
        <v>15</v>
      </c>
      <c r="I339" s="100">
        <v>24.162199999999999</v>
      </c>
      <c r="J339" s="101"/>
      <c r="K339" s="101"/>
    </row>
    <row r="340" spans="1:11" s="30" customFormat="1" ht="47.25" outlineLevel="1" x14ac:dyDescent="0.25">
      <c r="A340" s="66"/>
      <c r="B340" s="66" t="s">
        <v>92</v>
      </c>
      <c r="C340" s="79" t="s">
        <v>367</v>
      </c>
      <c r="D340" s="66">
        <v>2025</v>
      </c>
      <c r="E340" s="66"/>
      <c r="F340" s="66" t="s">
        <v>110</v>
      </c>
      <c r="G340" s="66">
        <v>10</v>
      </c>
      <c r="H340" s="66">
        <v>9</v>
      </c>
      <c r="I340" s="100">
        <v>24.162199999999999</v>
      </c>
      <c r="J340" s="101"/>
      <c r="K340" s="101"/>
    </row>
    <row r="341" spans="1:11" s="30" customFormat="1" ht="47.25" outlineLevel="1" x14ac:dyDescent="0.25">
      <c r="A341" s="66"/>
      <c r="B341" s="66" t="s">
        <v>92</v>
      </c>
      <c r="C341" s="79" t="s">
        <v>368</v>
      </c>
      <c r="D341" s="66">
        <v>2025</v>
      </c>
      <c r="E341" s="66"/>
      <c r="F341" s="66" t="s">
        <v>110</v>
      </c>
      <c r="G341" s="66">
        <v>10</v>
      </c>
      <c r="H341" s="66">
        <v>15</v>
      </c>
      <c r="I341" s="100">
        <v>24.162199999999999</v>
      </c>
      <c r="J341" s="101"/>
      <c r="K341" s="101"/>
    </row>
    <row r="342" spans="1:11" s="30" customFormat="1" ht="47.25" outlineLevel="1" x14ac:dyDescent="0.25">
      <c r="A342" s="66"/>
      <c r="B342" s="66" t="s">
        <v>92</v>
      </c>
      <c r="C342" s="79" t="s">
        <v>369</v>
      </c>
      <c r="D342" s="66">
        <v>2025</v>
      </c>
      <c r="E342" s="66"/>
      <c r="F342" s="66" t="s">
        <v>110</v>
      </c>
      <c r="G342" s="66">
        <v>10</v>
      </c>
      <c r="H342" s="66">
        <v>15</v>
      </c>
      <c r="I342" s="100">
        <v>24.162199999999999</v>
      </c>
      <c r="J342" s="101"/>
      <c r="K342" s="101"/>
    </row>
    <row r="343" spans="1:11" s="30" customFormat="1" ht="47.25" outlineLevel="1" x14ac:dyDescent="0.25">
      <c r="A343" s="66"/>
      <c r="B343" s="66" t="s">
        <v>92</v>
      </c>
      <c r="C343" s="79" t="s">
        <v>370</v>
      </c>
      <c r="D343" s="66">
        <v>2025</v>
      </c>
      <c r="E343" s="66"/>
      <c r="F343" s="66" t="s">
        <v>110</v>
      </c>
      <c r="G343" s="66">
        <v>10</v>
      </c>
      <c r="H343" s="66">
        <v>15</v>
      </c>
      <c r="I343" s="100">
        <v>24.162199999999999</v>
      </c>
      <c r="J343" s="101"/>
      <c r="K343" s="101"/>
    </row>
    <row r="344" spans="1:11" s="30" customFormat="1" ht="47.25" outlineLevel="1" x14ac:dyDescent="0.25">
      <c r="A344" s="66"/>
      <c r="B344" s="66" t="s">
        <v>92</v>
      </c>
      <c r="C344" s="79" t="s">
        <v>371</v>
      </c>
      <c r="D344" s="66">
        <v>2025</v>
      </c>
      <c r="E344" s="66"/>
      <c r="F344" s="66" t="s">
        <v>110</v>
      </c>
      <c r="G344" s="66">
        <v>100</v>
      </c>
      <c r="H344" s="66">
        <v>15</v>
      </c>
      <c r="I344" s="100">
        <v>241.62199999999996</v>
      </c>
      <c r="J344" s="101"/>
      <c r="K344" s="101"/>
    </row>
    <row r="345" spans="1:11" s="30" customFormat="1" ht="63" outlineLevel="1" x14ac:dyDescent="0.25">
      <c r="A345" s="66"/>
      <c r="B345" s="66" t="s">
        <v>92</v>
      </c>
      <c r="C345" s="79" t="s">
        <v>372</v>
      </c>
      <c r="D345" s="66">
        <v>2025</v>
      </c>
      <c r="E345" s="66"/>
      <c r="F345" s="66" t="s">
        <v>110</v>
      </c>
      <c r="G345" s="66">
        <v>10</v>
      </c>
      <c r="H345" s="66">
        <v>10</v>
      </c>
      <c r="I345" s="100">
        <v>24.162199999999999</v>
      </c>
      <c r="J345" s="101"/>
      <c r="K345" s="101"/>
    </row>
    <row r="346" spans="1:11" s="30" customFormat="1" ht="47.25" outlineLevel="1" x14ac:dyDescent="0.25">
      <c r="A346" s="66"/>
      <c r="B346" s="66" t="s">
        <v>92</v>
      </c>
      <c r="C346" s="79" t="s">
        <v>373</v>
      </c>
      <c r="D346" s="66">
        <v>2025</v>
      </c>
      <c r="E346" s="66"/>
      <c r="F346" s="66" t="s">
        <v>110</v>
      </c>
      <c r="G346" s="66">
        <v>26</v>
      </c>
      <c r="H346" s="66">
        <v>13</v>
      </c>
      <c r="I346" s="100">
        <v>62.821719999999992</v>
      </c>
      <c r="J346" s="101"/>
      <c r="K346" s="101"/>
    </row>
    <row r="347" spans="1:11" s="30" customFormat="1" ht="47.25" outlineLevel="1" x14ac:dyDescent="0.25">
      <c r="A347" s="66"/>
      <c r="B347" s="66" t="s">
        <v>92</v>
      </c>
      <c r="C347" s="79" t="s">
        <v>374</v>
      </c>
      <c r="D347" s="66">
        <v>2025</v>
      </c>
      <c r="E347" s="66"/>
      <c r="F347" s="66" t="s">
        <v>110</v>
      </c>
      <c r="G347" s="66">
        <v>22</v>
      </c>
      <c r="H347" s="66">
        <v>15</v>
      </c>
      <c r="I347" s="100">
        <v>53.156839999999995</v>
      </c>
      <c r="J347" s="101"/>
      <c r="K347" s="101"/>
    </row>
    <row r="348" spans="1:11" s="30" customFormat="1" ht="47.25" outlineLevel="1" x14ac:dyDescent="0.25">
      <c r="A348" s="66"/>
      <c r="B348" s="66" t="s">
        <v>92</v>
      </c>
      <c r="C348" s="79" t="s">
        <v>375</v>
      </c>
      <c r="D348" s="66">
        <v>2025</v>
      </c>
      <c r="E348" s="66"/>
      <c r="F348" s="66" t="s">
        <v>110</v>
      </c>
      <c r="G348" s="66">
        <v>148</v>
      </c>
      <c r="H348" s="66">
        <v>15</v>
      </c>
      <c r="I348" s="100">
        <v>357.60055999999997</v>
      </c>
      <c r="J348" s="101"/>
      <c r="K348" s="101"/>
    </row>
    <row r="349" spans="1:11" s="30" customFormat="1" ht="47.25" outlineLevel="1" x14ac:dyDescent="0.25">
      <c r="A349" s="66"/>
      <c r="B349" s="66" t="s">
        <v>92</v>
      </c>
      <c r="C349" s="79" t="s">
        <v>376</v>
      </c>
      <c r="D349" s="66">
        <v>2025</v>
      </c>
      <c r="E349" s="66"/>
      <c r="F349" s="66" t="s">
        <v>110</v>
      </c>
      <c r="G349" s="66">
        <v>47</v>
      </c>
      <c r="H349" s="66">
        <v>15</v>
      </c>
      <c r="I349" s="100">
        <v>113.56233999999999</v>
      </c>
      <c r="J349" s="101"/>
      <c r="K349" s="101"/>
    </row>
    <row r="350" spans="1:11" s="30" customFormat="1" ht="47.25" outlineLevel="1" x14ac:dyDescent="0.25">
      <c r="A350" s="66"/>
      <c r="B350" s="66" t="s">
        <v>92</v>
      </c>
      <c r="C350" s="79" t="s">
        <v>377</v>
      </c>
      <c r="D350" s="66">
        <v>2025</v>
      </c>
      <c r="E350" s="66"/>
      <c r="F350" s="66" t="s">
        <v>110</v>
      </c>
      <c r="G350" s="66">
        <v>62</v>
      </c>
      <c r="H350" s="66">
        <v>15</v>
      </c>
      <c r="I350" s="100">
        <v>149.80563999999998</v>
      </c>
      <c r="J350" s="101"/>
      <c r="K350" s="101"/>
    </row>
    <row r="351" spans="1:11" s="30" customFormat="1" ht="47.25" outlineLevel="1" x14ac:dyDescent="0.25">
      <c r="A351" s="66"/>
      <c r="B351" s="66" t="s">
        <v>92</v>
      </c>
      <c r="C351" s="79" t="s">
        <v>378</v>
      </c>
      <c r="D351" s="66">
        <v>2025</v>
      </c>
      <c r="E351" s="66"/>
      <c r="F351" s="66" t="s">
        <v>110</v>
      </c>
      <c r="G351" s="66">
        <v>52</v>
      </c>
      <c r="H351" s="66">
        <v>15</v>
      </c>
      <c r="I351" s="100">
        <v>125.64343999999998</v>
      </c>
      <c r="J351" s="101"/>
      <c r="K351" s="101"/>
    </row>
    <row r="352" spans="1:11" s="30" customFormat="1" ht="63" outlineLevel="1" x14ac:dyDescent="0.25">
      <c r="A352" s="66"/>
      <c r="B352" s="66" t="s">
        <v>92</v>
      </c>
      <c r="C352" s="79" t="s">
        <v>379</v>
      </c>
      <c r="D352" s="66">
        <v>2025</v>
      </c>
      <c r="E352" s="66"/>
      <c r="F352" s="66" t="s">
        <v>110</v>
      </c>
      <c r="G352" s="66">
        <v>10</v>
      </c>
      <c r="H352" s="66">
        <v>15</v>
      </c>
      <c r="I352" s="100">
        <v>24.162199999999999</v>
      </c>
      <c r="J352" s="101"/>
      <c r="K352" s="101"/>
    </row>
    <row r="353" spans="1:11" s="30" customFormat="1" ht="47.25" outlineLevel="1" x14ac:dyDescent="0.25">
      <c r="A353" s="66"/>
      <c r="B353" s="66" t="s">
        <v>92</v>
      </c>
      <c r="C353" s="79" t="s">
        <v>380</v>
      </c>
      <c r="D353" s="66">
        <v>2025</v>
      </c>
      <c r="E353" s="66"/>
      <c r="F353" s="66" t="s">
        <v>110</v>
      </c>
      <c r="G353" s="66">
        <v>10</v>
      </c>
      <c r="H353" s="66">
        <v>15</v>
      </c>
      <c r="I353" s="100">
        <v>24.162199999999999</v>
      </c>
      <c r="J353" s="101"/>
      <c r="K353" s="101"/>
    </row>
    <row r="354" spans="1:11" s="30" customFormat="1" ht="47.25" outlineLevel="1" x14ac:dyDescent="0.25">
      <c r="A354" s="66"/>
      <c r="B354" s="66" t="s">
        <v>92</v>
      </c>
      <c r="C354" s="79" t="s">
        <v>381</v>
      </c>
      <c r="D354" s="66">
        <v>2025</v>
      </c>
      <c r="E354" s="66"/>
      <c r="F354" s="66" t="s">
        <v>110</v>
      </c>
      <c r="G354" s="66">
        <v>10</v>
      </c>
      <c r="H354" s="66">
        <v>15</v>
      </c>
      <c r="I354" s="100">
        <v>24.162199999999999</v>
      </c>
      <c r="J354" s="101"/>
      <c r="K354" s="101"/>
    </row>
    <row r="355" spans="1:11" s="30" customFormat="1" ht="47.25" outlineLevel="1" x14ac:dyDescent="0.25">
      <c r="A355" s="66"/>
      <c r="B355" s="66" t="s">
        <v>92</v>
      </c>
      <c r="C355" s="79" t="s">
        <v>382</v>
      </c>
      <c r="D355" s="66">
        <v>2025</v>
      </c>
      <c r="E355" s="66"/>
      <c r="F355" s="66" t="s">
        <v>110</v>
      </c>
      <c r="G355" s="66">
        <v>10</v>
      </c>
      <c r="H355" s="66">
        <v>15</v>
      </c>
      <c r="I355" s="100">
        <v>24.162199999999999</v>
      </c>
      <c r="J355" s="101"/>
      <c r="K355" s="101"/>
    </row>
    <row r="356" spans="1:11" s="30" customFormat="1" ht="47.25" outlineLevel="1" x14ac:dyDescent="0.25">
      <c r="A356" s="66"/>
      <c r="B356" s="66" t="s">
        <v>92</v>
      </c>
      <c r="C356" s="79" t="s">
        <v>383</v>
      </c>
      <c r="D356" s="66">
        <v>2025</v>
      </c>
      <c r="E356" s="66"/>
      <c r="F356" s="66" t="s">
        <v>110</v>
      </c>
      <c r="G356" s="66">
        <v>10</v>
      </c>
      <c r="H356" s="66">
        <v>15</v>
      </c>
      <c r="I356" s="100">
        <v>24.162199999999999</v>
      </c>
      <c r="J356" s="101"/>
      <c r="K356" s="101"/>
    </row>
    <row r="357" spans="1:11" s="30" customFormat="1" ht="47.25" outlineLevel="1" x14ac:dyDescent="0.25">
      <c r="A357" s="66"/>
      <c r="B357" s="66" t="s">
        <v>92</v>
      </c>
      <c r="C357" s="79" t="s">
        <v>384</v>
      </c>
      <c r="D357" s="66">
        <v>2025</v>
      </c>
      <c r="E357" s="66"/>
      <c r="F357" s="66" t="s">
        <v>110</v>
      </c>
      <c r="G357" s="66">
        <v>10</v>
      </c>
      <c r="H357" s="66">
        <v>15</v>
      </c>
      <c r="I357" s="100">
        <v>24.162199999999999</v>
      </c>
      <c r="J357" s="101"/>
      <c r="K357" s="101"/>
    </row>
    <row r="358" spans="1:11" s="30" customFormat="1" ht="47.25" outlineLevel="1" x14ac:dyDescent="0.25">
      <c r="A358" s="66"/>
      <c r="B358" s="66" t="s">
        <v>92</v>
      </c>
      <c r="C358" s="79" t="s">
        <v>385</v>
      </c>
      <c r="D358" s="66">
        <v>2025</v>
      </c>
      <c r="E358" s="66"/>
      <c r="F358" s="66" t="s">
        <v>110</v>
      </c>
      <c r="G358" s="66">
        <v>56</v>
      </c>
      <c r="H358" s="66">
        <v>12</v>
      </c>
      <c r="I358" s="100">
        <v>135.30831999999998</v>
      </c>
      <c r="J358" s="101"/>
      <c r="K358" s="101"/>
    </row>
    <row r="359" spans="1:11" s="30" customFormat="1" ht="47.25" outlineLevel="1" x14ac:dyDescent="0.25">
      <c r="A359" s="66"/>
      <c r="B359" s="66" t="s">
        <v>92</v>
      </c>
      <c r="C359" s="79" t="s">
        <v>386</v>
      </c>
      <c r="D359" s="66">
        <v>2025</v>
      </c>
      <c r="E359" s="66"/>
      <c r="F359" s="66" t="s">
        <v>110</v>
      </c>
      <c r="G359" s="66">
        <v>96</v>
      </c>
      <c r="H359" s="66">
        <v>15</v>
      </c>
      <c r="I359" s="100">
        <v>231.95712</v>
      </c>
      <c r="J359" s="101"/>
      <c r="K359" s="101"/>
    </row>
    <row r="360" spans="1:11" s="30" customFormat="1" ht="47.25" outlineLevel="1" x14ac:dyDescent="0.25">
      <c r="A360" s="66"/>
      <c r="B360" s="66" t="s">
        <v>92</v>
      </c>
      <c r="C360" s="79" t="s">
        <v>387</v>
      </c>
      <c r="D360" s="66">
        <v>2025</v>
      </c>
      <c r="E360" s="66"/>
      <c r="F360" s="66" t="s">
        <v>110</v>
      </c>
      <c r="G360" s="66">
        <v>15</v>
      </c>
      <c r="H360" s="66">
        <v>15</v>
      </c>
      <c r="I360" s="100">
        <v>36.243299999999998</v>
      </c>
      <c r="J360" s="101"/>
      <c r="K360" s="101"/>
    </row>
    <row r="361" spans="1:11" s="30" customFormat="1" ht="47.25" outlineLevel="1" x14ac:dyDescent="0.25">
      <c r="A361" s="66"/>
      <c r="B361" s="66" t="s">
        <v>92</v>
      </c>
      <c r="C361" s="79" t="s">
        <v>388</v>
      </c>
      <c r="D361" s="66">
        <v>2025</v>
      </c>
      <c r="E361" s="66"/>
      <c r="F361" s="66" t="s">
        <v>110</v>
      </c>
      <c r="G361" s="66">
        <v>15</v>
      </c>
      <c r="H361" s="66">
        <v>8</v>
      </c>
      <c r="I361" s="100">
        <v>36.243299999999998</v>
      </c>
      <c r="J361" s="101"/>
      <c r="K361" s="101"/>
    </row>
    <row r="362" spans="1:11" s="30" customFormat="1" ht="47.25" outlineLevel="1" x14ac:dyDescent="0.25">
      <c r="A362" s="66"/>
      <c r="B362" s="66" t="s">
        <v>92</v>
      </c>
      <c r="C362" s="79" t="s">
        <v>389</v>
      </c>
      <c r="D362" s="66">
        <v>2025</v>
      </c>
      <c r="E362" s="66"/>
      <c r="F362" s="66" t="s">
        <v>110</v>
      </c>
      <c r="G362" s="66">
        <v>10</v>
      </c>
      <c r="H362" s="66">
        <v>15</v>
      </c>
      <c r="I362" s="100">
        <v>24.162199999999999</v>
      </c>
      <c r="J362" s="101"/>
      <c r="K362" s="101"/>
    </row>
    <row r="363" spans="1:11" s="30" customFormat="1" ht="47.25" outlineLevel="1" x14ac:dyDescent="0.25">
      <c r="A363" s="66"/>
      <c r="B363" s="66" t="s">
        <v>92</v>
      </c>
      <c r="C363" s="79" t="s">
        <v>390</v>
      </c>
      <c r="D363" s="66">
        <v>2025</v>
      </c>
      <c r="E363" s="66"/>
      <c r="F363" s="66" t="s">
        <v>110</v>
      </c>
      <c r="G363" s="66">
        <v>303</v>
      </c>
      <c r="H363" s="66">
        <v>15</v>
      </c>
      <c r="I363" s="100">
        <v>732.11465999999996</v>
      </c>
      <c r="J363" s="101"/>
      <c r="K363" s="101"/>
    </row>
    <row r="364" spans="1:11" s="30" customFormat="1" ht="47.25" outlineLevel="1" x14ac:dyDescent="0.25">
      <c r="A364" s="66"/>
      <c r="B364" s="66" t="s">
        <v>92</v>
      </c>
      <c r="C364" s="79" t="s">
        <v>391</v>
      </c>
      <c r="D364" s="66">
        <v>2025</v>
      </c>
      <c r="E364" s="66"/>
      <c r="F364" s="66" t="s">
        <v>110</v>
      </c>
      <c r="G364" s="66">
        <v>10</v>
      </c>
      <c r="H364" s="66">
        <v>15</v>
      </c>
      <c r="I364" s="100">
        <v>24.162199999999999</v>
      </c>
      <c r="J364" s="101"/>
      <c r="K364" s="101"/>
    </row>
    <row r="365" spans="1:11" s="30" customFormat="1" ht="63" outlineLevel="1" x14ac:dyDescent="0.25">
      <c r="A365" s="66"/>
      <c r="B365" s="66" t="s">
        <v>92</v>
      </c>
      <c r="C365" s="79" t="s">
        <v>392</v>
      </c>
      <c r="D365" s="66">
        <v>2025</v>
      </c>
      <c r="E365" s="66"/>
      <c r="F365" s="66" t="s">
        <v>110</v>
      </c>
      <c r="G365" s="66">
        <v>15</v>
      </c>
      <c r="H365" s="66">
        <v>8</v>
      </c>
      <c r="I365" s="100">
        <v>36.243299999999998</v>
      </c>
      <c r="J365" s="101"/>
      <c r="K365" s="101"/>
    </row>
    <row r="366" spans="1:11" s="30" customFormat="1" ht="47.25" outlineLevel="1" x14ac:dyDescent="0.25">
      <c r="A366" s="66"/>
      <c r="B366" s="66" t="s">
        <v>92</v>
      </c>
      <c r="C366" s="79" t="s">
        <v>393</v>
      </c>
      <c r="D366" s="66">
        <v>2025</v>
      </c>
      <c r="E366" s="66"/>
      <c r="F366" s="66" t="s">
        <v>110</v>
      </c>
      <c r="G366" s="66">
        <v>125</v>
      </c>
      <c r="H366" s="66">
        <v>15</v>
      </c>
      <c r="I366" s="100">
        <v>302.02749999999997</v>
      </c>
      <c r="J366" s="101"/>
      <c r="K366" s="101"/>
    </row>
    <row r="367" spans="1:11" s="30" customFormat="1" ht="47.25" outlineLevel="1" x14ac:dyDescent="0.25">
      <c r="A367" s="66"/>
      <c r="B367" s="66" t="s">
        <v>92</v>
      </c>
      <c r="C367" s="79" t="s">
        <v>394</v>
      </c>
      <c r="D367" s="66">
        <v>2025</v>
      </c>
      <c r="E367" s="66"/>
      <c r="F367" s="66" t="s">
        <v>110</v>
      </c>
      <c r="G367" s="66">
        <v>10</v>
      </c>
      <c r="H367" s="66">
        <v>15</v>
      </c>
      <c r="I367" s="100">
        <v>24.162199999999999</v>
      </c>
      <c r="J367" s="101"/>
      <c r="K367" s="101"/>
    </row>
    <row r="368" spans="1:11" s="30" customFormat="1" ht="31.5" outlineLevel="1" x14ac:dyDescent="0.25">
      <c r="A368" s="66"/>
      <c r="B368" s="66" t="s">
        <v>92</v>
      </c>
      <c r="C368" s="79" t="s">
        <v>395</v>
      </c>
      <c r="D368" s="66">
        <v>2025</v>
      </c>
      <c r="E368" s="66"/>
      <c r="F368" s="66" t="s">
        <v>110</v>
      </c>
      <c r="G368" s="66">
        <v>12</v>
      </c>
      <c r="H368" s="66">
        <v>15</v>
      </c>
      <c r="I368" s="100">
        <v>28.994599999999998</v>
      </c>
      <c r="J368" s="101"/>
      <c r="K368" s="101"/>
    </row>
    <row r="369" spans="1:11" s="30" customFormat="1" ht="31.5" outlineLevel="1" x14ac:dyDescent="0.25">
      <c r="A369" s="66"/>
      <c r="B369" s="66" t="s">
        <v>92</v>
      </c>
      <c r="C369" s="79" t="s">
        <v>396</v>
      </c>
      <c r="D369" s="66">
        <v>2025</v>
      </c>
      <c r="E369" s="66"/>
      <c r="F369" s="66" t="s">
        <v>110</v>
      </c>
      <c r="G369" s="66">
        <v>25</v>
      </c>
      <c r="H369" s="66">
        <v>15</v>
      </c>
      <c r="I369" s="100">
        <v>60.4054</v>
      </c>
      <c r="J369" s="101"/>
      <c r="K369" s="101"/>
    </row>
    <row r="370" spans="1:11" s="30" customFormat="1" ht="31.5" outlineLevel="1" x14ac:dyDescent="0.25">
      <c r="A370" s="66"/>
      <c r="B370" s="66" t="s">
        <v>92</v>
      </c>
      <c r="C370" s="79" t="s">
        <v>397</v>
      </c>
      <c r="D370" s="66">
        <v>2025</v>
      </c>
      <c r="E370" s="66"/>
      <c r="F370" s="66" t="s">
        <v>110</v>
      </c>
      <c r="G370" s="66">
        <v>190</v>
      </c>
      <c r="H370" s="66">
        <v>15</v>
      </c>
      <c r="I370" s="100">
        <v>459.08109999999999</v>
      </c>
      <c r="J370" s="101"/>
      <c r="K370" s="101"/>
    </row>
    <row r="371" spans="1:11" s="30" customFormat="1" ht="31.5" outlineLevel="1" x14ac:dyDescent="0.25">
      <c r="A371" s="66"/>
      <c r="B371" s="66" t="s">
        <v>92</v>
      </c>
      <c r="C371" s="79" t="s">
        <v>398</v>
      </c>
      <c r="D371" s="66">
        <v>2025</v>
      </c>
      <c r="E371" s="66"/>
      <c r="F371" s="66" t="s">
        <v>110</v>
      </c>
      <c r="G371" s="66">
        <v>26</v>
      </c>
      <c r="H371" s="66">
        <v>8</v>
      </c>
      <c r="I371" s="100">
        <v>62.821620000000003</v>
      </c>
      <c r="J371" s="101"/>
      <c r="K371" s="101"/>
    </row>
    <row r="372" spans="1:11" s="30" customFormat="1" ht="31.5" outlineLevel="1" x14ac:dyDescent="0.25">
      <c r="A372" s="66"/>
      <c r="B372" s="66" t="s">
        <v>92</v>
      </c>
      <c r="C372" s="79" t="s">
        <v>399</v>
      </c>
      <c r="D372" s="66">
        <v>2025</v>
      </c>
      <c r="E372" s="66"/>
      <c r="F372" s="66" t="s">
        <v>110</v>
      </c>
      <c r="G372" s="66">
        <v>230</v>
      </c>
      <c r="H372" s="66">
        <v>15</v>
      </c>
      <c r="I372" s="100">
        <v>555.72969999999998</v>
      </c>
      <c r="J372" s="101"/>
      <c r="K372" s="101"/>
    </row>
    <row r="373" spans="1:11" s="30" customFormat="1" ht="31.5" outlineLevel="1" x14ac:dyDescent="0.25">
      <c r="A373" s="66"/>
      <c r="B373" s="66" t="s">
        <v>92</v>
      </c>
      <c r="C373" s="79" t="s">
        <v>400</v>
      </c>
      <c r="D373" s="66">
        <v>2025</v>
      </c>
      <c r="E373" s="66"/>
      <c r="F373" s="66" t="s">
        <v>110</v>
      </c>
      <c r="G373" s="66">
        <v>238</v>
      </c>
      <c r="H373" s="66">
        <v>15</v>
      </c>
      <c r="I373" s="100">
        <v>575.05939999999998</v>
      </c>
      <c r="J373" s="101"/>
      <c r="K373" s="101"/>
    </row>
    <row r="374" spans="1:11" s="30" customFormat="1" ht="31.5" outlineLevel="1" x14ac:dyDescent="0.25">
      <c r="A374" s="66"/>
      <c r="B374" s="66" t="s">
        <v>92</v>
      </c>
      <c r="C374" s="79" t="s">
        <v>401</v>
      </c>
      <c r="D374" s="66">
        <v>2025</v>
      </c>
      <c r="E374" s="66"/>
      <c r="F374" s="66" t="s">
        <v>110</v>
      </c>
      <c r="G374" s="66">
        <v>25</v>
      </c>
      <c r="H374" s="66">
        <v>15</v>
      </c>
      <c r="I374" s="100">
        <v>60.4054</v>
      </c>
      <c r="J374" s="101"/>
      <c r="K374" s="101"/>
    </row>
    <row r="375" spans="1:11" s="30" customFormat="1" ht="31.5" outlineLevel="1" x14ac:dyDescent="0.25">
      <c r="A375" s="66"/>
      <c r="B375" s="66" t="s">
        <v>92</v>
      </c>
      <c r="C375" s="79" t="s">
        <v>402</v>
      </c>
      <c r="D375" s="66">
        <v>2025</v>
      </c>
      <c r="E375" s="66"/>
      <c r="F375" s="66" t="s">
        <v>110</v>
      </c>
      <c r="G375" s="66">
        <v>57</v>
      </c>
      <c r="H375" s="66">
        <v>5</v>
      </c>
      <c r="I375" s="100">
        <v>137.7243</v>
      </c>
      <c r="J375" s="101"/>
      <c r="K375" s="101"/>
    </row>
    <row r="376" spans="1:11" s="30" customFormat="1" ht="31.5" outlineLevel="1" x14ac:dyDescent="0.25">
      <c r="A376" s="66"/>
      <c r="B376" s="66" t="s">
        <v>92</v>
      </c>
      <c r="C376" s="79" t="s">
        <v>403</v>
      </c>
      <c r="D376" s="66">
        <v>2025</v>
      </c>
      <c r="E376" s="66"/>
      <c r="F376" s="66" t="s">
        <v>110</v>
      </c>
      <c r="G376" s="66">
        <v>27</v>
      </c>
      <c r="H376" s="66">
        <v>15</v>
      </c>
      <c r="I376" s="100">
        <v>65.237799999999993</v>
      </c>
      <c r="J376" s="101"/>
      <c r="K376" s="101"/>
    </row>
    <row r="377" spans="1:11" s="30" customFormat="1" ht="31.5" outlineLevel="1" x14ac:dyDescent="0.25">
      <c r="A377" s="66"/>
      <c r="B377" s="66" t="s">
        <v>92</v>
      </c>
      <c r="C377" s="79" t="s">
        <v>404</v>
      </c>
      <c r="D377" s="66">
        <v>2025</v>
      </c>
      <c r="E377" s="66"/>
      <c r="F377" s="66" t="s">
        <v>110</v>
      </c>
      <c r="G377" s="66">
        <v>37</v>
      </c>
      <c r="H377" s="66">
        <v>15</v>
      </c>
      <c r="I377" s="100">
        <v>89.4</v>
      </c>
      <c r="J377" s="101"/>
      <c r="K377" s="101"/>
    </row>
    <row r="378" spans="1:11" s="30" customFormat="1" ht="31.5" outlineLevel="1" x14ac:dyDescent="0.25">
      <c r="A378" s="66"/>
      <c r="B378" s="66" t="s">
        <v>92</v>
      </c>
      <c r="C378" s="79" t="s">
        <v>405</v>
      </c>
      <c r="D378" s="66">
        <v>2025</v>
      </c>
      <c r="E378" s="66"/>
      <c r="F378" s="66" t="s">
        <v>110</v>
      </c>
      <c r="G378" s="66">
        <v>20</v>
      </c>
      <c r="H378" s="66">
        <v>15</v>
      </c>
      <c r="I378" s="100">
        <v>48.324300000000001</v>
      </c>
      <c r="J378" s="101"/>
      <c r="K378" s="101"/>
    </row>
    <row r="379" spans="1:11" s="30" customFormat="1" ht="31.5" outlineLevel="1" x14ac:dyDescent="0.25">
      <c r="A379" s="66"/>
      <c r="B379" s="66" t="s">
        <v>92</v>
      </c>
      <c r="C379" s="79" t="s">
        <v>406</v>
      </c>
      <c r="D379" s="66">
        <v>2025</v>
      </c>
      <c r="E379" s="66"/>
      <c r="F379" s="66" t="s">
        <v>110</v>
      </c>
      <c r="G379" s="66">
        <v>50</v>
      </c>
      <c r="H379" s="66">
        <v>15</v>
      </c>
      <c r="I379" s="100">
        <v>120.8108</v>
      </c>
      <c r="J379" s="101"/>
      <c r="K379" s="101"/>
    </row>
    <row r="380" spans="1:11" s="30" customFormat="1" ht="31.5" outlineLevel="1" x14ac:dyDescent="0.25">
      <c r="A380" s="66"/>
      <c r="B380" s="66" t="s">
        <v>92</v>
      </c>
      <c r="C380" s="79" t="s">
        <v>407</v>
      </c>
      <c r="D380" s="66">
        <v>2025</v>
      </c>
      <c r="E380" s="66"/>
      <c r="F380" s="66" t="s">
        <v>110</v>
      </c>
      <c r="G380" s="66">
        <v>8</v>
      </c>
      <c r="H380" s="66">
        <v>15</v>
      </c>
      <c r="I380" s="100">
        <v>19.329699999999999</v>
      </c>
      <c r="J380" s="101"/>
      <c r="K380" s="101"/>
    </row>
    <row r="381" spans="1:11" s="30" customFormat="1" ht="31.5" outlineLevel="1" x14ac:dyDescent="0.25">
      <c r="A381" s="66"/>
      <c r="B381" s="66" t="s">
        <v>92</v>
      </c>
      <c r="C381" s="79" t="s">
        <v>408</v>
      </c>
      <c r="D381" s="66">
        <v>2025</v>
      </c>
      <c r="E381" s="66"/>
      <c r="F381" s="66" t="s">
        <v>110</v>
      </c>
      <c r="G381" s="66">
        <v>20</v>
      </c>
      <c r="H381" s="66">
        <v>15</v>
      </c>
      <c r="I381" s="100">
        <v>48.324300000000001</v>
      </c>
      <c r="J381" s="101"/>
      <c r="K381" s="101"/>
    </row>
    <row r="382" spans="1:11" s="30" customFormat="1" ht="31.5" outlineLevel="1" x14ac:dyDescent="0.25">
      <c r="A382" s="66"/>
      <c r="B382" s="66" t="s">
        <v>92</v>
      </c>
      <c r="C382" s="79" t="s">
        <v>409</v>
      </c>
      <c r="D382" s="66">
        <v>2025</v>
      </c>
      <c r="E382" s="66"/>
      <c r="F382" s="66" t="s">
        <v>110</v>
      </c>
      <c r="G382" s="66">
        <v>8</v>
      </c>
      <c r="H382" s="66">
        <v>15</v>
      </c>
      <c r="I382" s="100">
        <v>19.329699999999999</v>
      </c>
      <c r="J382" s="101"/>
      <c r="K382" s="101"/>
    </row>
    <row r="383" spans="1:11" s="30" customFormat="1" ht="31.5" outlineLevel="1" x14ac:dyDescent="0.25">
      <c r="A383" s="66"/>
      <c r="B383" s="66" t="s">
        <v>92</v>
      </c>
      <c r="C383" s="79" t="s">
        <v>410</v>
      </c>
      <c r="D383" s="66">
        <v>2025</v>
      </c>
      <c r="E383" s="66"/>
      <c r="F383" s="66" t="s">
        <v>110</v>
      </c>
      <c r="G383" s="66">
        <v>55</v>
      </c>
      <c r="H383" s="66">
        <v>5</v>
      </c>
      <c r="I383" s="100">
        <v>132.89189999999999</v>
      </c>
      <c r="J383" s="101"/>
      <c r="K383" s="101"/>
    </row>
    <row r="384" spans="1:11" s="30" customFormat="1" ht="31.5" outlineLevel="1" x14ac:dyDescent="0.25">
      <c r="A384" s="66"/>
      <c r="B384" s="66" t="s">
        <v>92</v>
      </c>
      <c r="C384" s="79" t="s">
        <v>411</v>
      </c>
      <c r="D384" s="66">
        <v>2025</v>
      </c>
      <c r="E384" s="66"/>
      <c r="F384" s="66" t="s">
        <v>110</v>
      </c>
      <c r="G384" s="66">
        <v>45</v>
      </c>
      <c r="H384" s="66">
        <v>10</v>
      </c>
      <c r="I384" s="100">
        <v>108.72969999999999</v>
      </c>
      <c r="J384" s="101"/>
      <c r="K384" s="101"/>
    </row>
    <row r="385" spans="1:11" s="30" customFormat="1" ht="31.5" outlineLevel="1" x14ac:dyDescent="0.25">
      <c r="A385" s="66"/>
      <c r="B385" s="66" t="s">
        <v>92</v>
      </c>
      <c r="C385" s="79" t="s">
        <v>412</v>
      </c>
      <c r="D385" s="66">
        <v>2025</v>
      </c>
      <c r="E385" s="66"/>
      <c r="F385" s="66" t="s">
        <v>110</v>
      </c>
      <c r="G385" s="66">
        <v>22</v>
      </c>
      <c r="H385" s="66">
        <v>5</v>
      </c>
      <c r="I385" s="100">
        <v>53.156799999999997</v>
      </c>
      <c r="J385" s="101"/>
      <c r="K385" s="101"/>
    </row>
    <row r="386" spans="1:11" s="30" customFormat="1" ht="31.5" outlineLevel="1" x14ac:dyDescent="0.25">
      <c r="A386" s="66"/>
      <c r="B386" s="66" t="s">
        <v>92</v>
      </c>
      <c r="C386" s="79" t="s">
        <v>413</v>
      </c>
      <c r="D386" s="66">
        <v>2025</v>
      </c>
      <c r="E386" s="66"/>
      <c r="F386" s="66" t="s">
        <v>110</v>
      </c>
      <c r="G386" s="66">
        <v>25</v>
      </c>
      <c r="H386" s="66">
        <v>5</v>
      </c>
      <c r="I386" s="100">
        <v>60.4054</v>
      </c>
      <c r="J386" s="101"/>
      <c r="K386" s="101"/>
    </row>
    <row r="387" spans="1:11" s="30" customFormat="1" ht="31.5" outlineLevel="1" x14ac:dyDescent="0.25">
      <c r="A387" s="66"/>
      <c r="B387" s="66" t="s">
        <v>92</v>
      </c>
      <c r="C387" s="79" t="s">
        <v>414</v>
      </c>
      <c r="D387" s="66">
        <v>2025</v>
      </c>
      <c r="E387" s="66"/>
      <c r="F387" s="66" t="s">
        <v>110</v>
      </c>
      <c r="G387" s="66">
        <v>17</v>
      </c>
      <c r="H387" s="66">
        <v>15</v>
      </c>
      <c r="I387" s="100">
        <v>41.075699999999998</v>
      </c>
      <c r="J387" s="101"/>
      <c r="K387" s="101"/>
    </row>
    <row r="388" spans="1:11" s="30" customFormat="1" ht="31.5" outlineLevel="1" x14ac:dyDescent="0.25">
      <c r="A388" s="66"/>
      <c r="B388" s="66" t="s">
        <v>92</v>
      </c>
      <c r="C388" s="79" t="s">
        <v>415</v>
      </c>
      <c r="D388" s="66">
        <v>2025</v>
      </c>
      <c r="E388" s="66"/>
      <c r="F388" s="66" t="s">
        <v>110</v>
      </c>
      <c r="G388" s="66">
        <v>8</v>
      </c>
      <c r="H388" s="66">
        <v>15</v>
      </c>
      <c r="I388" s="100">
        <v>19.329699999999999</v>
      </c>
      <c r="J388" s="101"/>
      <c r="K388" s="101"/>
    </row>
    <row r="389" spans="1:11" s="30" customFormat="1" ht="31.5" outlineLevel="1" x14ac:dyDescent="0.25">
      <c r="A389" s="66"/>
      <c r="B389" s="66" t="s">
        <v>92</v>
      </c>
      <c r="C389" s="79" t="s">
        <v>416</v>
      </c>
      <c r="D389" s="66">
        <v>2025</v>
      </c>
      <c r="E389" s="66"/>
      <c r="F389" s="66" t="s">
        <v>110</v>
      </c>
      <c r="G389" s="66">
        <v>50</v>
      </c>
      <c r="H389" s="66">
        <v>15</v>
      </c>
      <c r="I389" s="100">
        <v>120.8108</v>
      </c>
      <c r="J389" s="101"/>
      <c r="K389" s="101"/>
    </row>
    <row r="390" spans="1:11" s="30" customFormat="1" ht="31.5" outlineLevel="1" x14ac:dyDescent="0.25">
      <c r="A390" s="66"/>
      <c r="B390" s="66" t="s">
        <v>92</v>
      </c>
      <c r="C390" s="79" t="s">
        <v>417</v>
      </c>
      <c r="D390" s="66">
        <v>2025</v>
      </c>
      <c r="E390" s="66"/>
      <c r="F390" s="66" t="s">
        <v>110</v>
      </c>
      <c r="G390" s="66">
        <v>32</v>
      </c>
      <c r="H390" s="66">
        <v>15</v>
      </c>
      <c r="I390" s="100">
        <v>77.318899999999999</v>
      </c>
      <c r="J390" s="101"/>
      <c r="K390" s="101"/>
    </row>
    <row r="391" spans="1:11" s="30" customFormat="1" ht="31.5" outlineLevel="1" x14ac:dyDescent="0.25">
      <c r="A391" s="66"/>
      <c r="B391" s="66" t="s">
        <v>92</v>
      </c>
      <c r="C391" s="79" t="s">
        <v>418</v>
      </c>
      <c r="D391" s="66">
        <v>2025</v>
      </c>
      <c r="E391" s="66"/>
      <c r="F391" s="66" t="s">
        <v>110</v>
      </c>
      <c r="G391" s="66">
        <v>25</v>
      </c>
      <c r="H391" s="66">
        <v>5</v>
      </c>
      <c r="I391" s="100">
        <v>60.4054</v>
      </c>
      <c r="J391" s="101"/>
      <c r="K391" s="101"/>
    </row>
    <row r="392" spans="1:11" s="30" customFormat="1" ht="31.5" outlineLevel="1" x14ac:dyDescent="0.25">
      <c r="A392" s="66"/>
      <c r="B392" s="66" t="s">
        <v>92</v>
      </c>
      <c r="C392" s="79" t="s">
        <v>419</v>
      </c>
      <c r="D392" s="66">
        <v>2025</v>
      </c>
      <c r="E392" s="66"/>
      <c r="F392" s="66" t="s">
        <v>110</v>
      </c>
      <c r="G392" s="66">
        <v>15</v>
      </c>
      <c r="H392" s="66">
        <v>15</v>
      </c>
      <c r="I392" s="100">
        <v>36.243200000000002</v>
      </c>
      <c r="J392" s="101"/>
      <c r="K392" s="101"/>
    </row>
    <row r="393" spans="1:11" s="30" customFormat="1" ht="31.5" outlineLevel="1" x14ac:dyDescent="0.25">
      <c r="A393" s="66"/>
      <c r="B393" s="66" t="s">
        <v>92</v>
      </c>
      <c r="C393" s="79" t="s">
        <v>420</v>
      </c>
      <c r="D393" s="66">
        <v>2025</v>
      </c>
      <c r="E393" s="66"/>
      <c r="F393" s="66" t="s">
        <v>110</v>
      </c>
      <c r="G393" s="66">
        <v>15</v>
      </c>
      <c r="H393" s="66">
        <v>15</v>
      </c>
      <c r="I393" s="100">
        <v>36.243200000000002</v>
      </c>
      <c r="J393" s="101"/>
      <c r="K393" s="101"/>
    </row>
    <row r="394" spans="1:11" s="30" customFormat="1" ht="31.5" outlineLevel="1" x14ac:dyDescent="0.25">
      <c r="A394" s="66"/>
      <c r="B394" s="66" t="s">
        <v>92</v>
      </c>
      <c r="C394" s="79" t="s">
        <v>421</v>
      </c>
      <c r="D394" s="66">
        <v>2025</v>
      </c>
      <c r="E394" s="66"/>
      <c r="F394" s="66" t="s">
        <v>110</v>
      </c>
      <c r="G394" s="66">
        <v>20</v>
      </c>
      <c r="H394" s="66">
        <v>15</v>
      </c>
      <c r="I394" s="100">
        <v>48.324300000000001</v>
      </c>
      <c r="J394" s="101"/>
      <c r="K394" s="101"/>
    </row>
    <row r="395" spans="1:11" s="30" customFormat="1" ht="31.5" outlineLevel="1" x14ac:dyDescent="0.25">
      <c r="A395" s="66"/>
      <c r="B395" s="66" t="s">
        <v>92</v>
      </c>
      <c r="C395" s="79" t="s">
        <v>422</v>
      </c>
      <c r="D395" s="66">
        <v>2025</v>
      </c>
      <c r="E395" s="66"/>
      <c r="F395" s="66" t="s">
        <v>110</v>
      </c>
      <c r="G395" s="66">
        <v>110</v>
      </c>
      <c r="H395" s="66">
        <v>8</v>
      </c>
      <c r="I395" s="100">
        <v>265.78379999999999</v>
      </c>
      <c r="J395" s="101"/>
      <c r="K395" s="101"/>
    </row>
    <row r="396" spans="1:11" s="30" customFormat="1" ht="31.5" outlineLevel="1" x14ac:dyDescent="0.25">
      <c r="A396" s="66"/>
      <c r="B396" s="66" t="s">
        <v>92</v>
      </c>
      <c r="C396" s="79" t="s">
        <v>423</v>
      </c>
      <c r="D396" s="66">
        <v>2025</v>
      </c>
      <c r="E396" s="66"/>
      <c r="F396" s="66" t="s">
        <v>110</v>
      </c>
      <c r="G396" s="66">
        <v>140</v>
      </c>
      <c r="H396" s="66">
        <v>5</v>
      </c>
      <c r="I396" s="100">
        <v>338.27030000000002</v>
      </c>
      <c r="J396" s="101"/>
      <c r="K396" s="101"/>
    </row>
    <row r="397" spans="1:11" s="30" customFormat="1" ht="31.5" outlineLevel="1" x14ac:dyDescent="0.25">
      <c r="A397" s="66"/>
      <c r="B397" s="66" t="s">
        <v>92</v>
      </c>
      <c r="C397" s="79" t="s">
        <v>424</v>
      </c>
      <c r="D397" s="66">
        <v>2025</v>
      </c>
      <c r="E397" s="66"/>
      <c r="F397" s="66" t="s">
        <v>110</v>
      </c>
      <c r="G397" s="66">
        <v>20</v>
      </c>
      <c r="H397" s="66">
        <v>15</v>
      </c>
      <c r="I397" s="100">
        <v>48.324300000000001</v>
      </c>
      <c r="J397" s="101"/>
      <c r="K397" s="101"/>
    </row>
    <row r="398" spans="1:11" s="30" customFormat="1" ht="31.5" outlineLevel="1" x14ac:dyDescent="0.25">
      <c r="A398" s="66"/>
      <c r="B398" s="66" t="s">
        <v>92</v>
      </c>
      <c r="C398" s="79" t="s">
        <v>425</v>
      </c>
      <c r="D398" s="66">
        <v>2025</v>
      </c>
      <c r="E398" s="66"/>
      <c r="F398" s="66" t="s">
        <v>110</v>
      </c>
      <c r="G398" s="66">
        <v>17</v>
      </c>
      <c r="H398" s="66">
        <v>5</v>
      </c>
      <c r="I398" s="100">
        <v>41.075699999999998</v>
      </c>
      <c r="J398" s="101"/>
      <c r="K398" s="101"/>
    </row>
    <row r="399" spans="1:11" s="30" customFormat="1" ht="31.5" outlineLevel="1" x14ac:dyDescent="0.25">
      <c r="A399" s="66"/>
      <c r="B399" s="66" t="s">
        <v>92</v>
      </c>
      <c r="C399" s="79" t="s">
        <v>426</v>
      </c>
      <c r="D399" s="66">
        <v>2025</v>
      </c>
      <c r="E399" s="66"/>
      <c r="F399" s="66" t="s">
        <v>110</v>
      </c>
      <c r="G399" s="66">
        <v>17</v>
      </c>
      <c r="H399" s="66">
        <v>5</v>
      </c>
      <c r="I399" s="100">
        <v>41.075699999999998</v>
      </c>
      <c r="J399" s="101"/>
      <c r="K399" s="101"/>
    </row>
    <row r="400" spans="1:11" s="30" customFormat="1" ht="31.5" outlineLevel="1" x14ac:dyDescent="0.25">
      <c r="A400" s="66"/>
      <c r="B400" s="66" t="s">
        <v>92</v>
      </c>
      <c r="C400" s="79" t="s">
        <v>427</v>
      </c>
      <c r="D400" s="66">
        <v>2025</v>
      </c>
      <c r="E400" s="66"/>
      <c r="F400" s="66" t="s">
        <v>110</v>
      </c>
      <c r="G400" s="66">
        <v>40</v>
      </c>
      <c r="H400" s="66">
        <v>15</v>
      </c>
      <c r="I400" s="100">
        <v>96.648700000000005</v>
      </c>
      <c r="J400" s="101"/>
      <c r="K400" s="101"/>
    </row>
    <row r="401" spans="1:11" s="30" customFormat="1" ht="31.5" outlineLevel="1" x14ac:dyDescent="0.25">
      <c r="A401" s="66"/>
      <c r="B401" s="66" t="s">
        <v>92</v>
      </c>
      <c r="C401" s="79" t="s">
        <v>428</v>
      </c>
      <c r="D401" s="66">
        <v>2025</v>
      </c>
      <c r="E401" s="66"/>
      <c r="F401" s="66" t="s">
        <v>110</v>
      </c>
      <c r="G401" s="66">
        <v>15</v>
      </c>
      <c r="H401" s="66">
        <v>15</v>
      </c>
      <c r="I401" s="100">
        <v>36.243200000000002</v>
      </c>
      <c r="J401" s="101"/>
      <c r="K401" s="101"/>
    </row>
    <row r="402" spans="1:11" s="30" customFormat="1" ht="31.5" outlineLevel="1" x14ac:dyDescent="0.25">
      <c r="A402" s="66"/>
      <c r="B402" s="66" t="s">
        <v>92</v>
      </c>
      <c r="C402" s="79" t="s">
        <v>429</v>
      </c>
      <c r="D402" s="66">
        <v>2025</v>
      </c>
      <c r="E402" s="66"/>
      <c r="F402" s="66" t="s">
        <v>110</v>
      </c>
      <c r="G402" s="66">
        <v>8</v>
      </c>
      <c r="H402" s="66">
        <v>15</v>
      </c>
      <c r="I402" s="100">
        <v>19.329699999999999</v>
      </c>
      <c r="J402" s="101"/>
      <c r="K402" s="101"/>
    </row>
    <row r="403" spans="1:11" s="30" customFormat="1" ht="31.5" outlineLevel="1" x14ac:dyDescent="0.25">
      <c r="A403" s="66"/>
      <c r="B403" s="66" t="s">
        <v>92</v>
      </c>
      <c r="C403" s="79" t="s">
        <v>430</v>
      </c>
      <c r="D403" s="66">
        <v>2025</v>
      </c>
      <c r="E403" s="66"/>
      <c r="F403" s="66" t="s">
        <v>110</v>
      </c>
      <c r="G403" s="66">
        <v>8</v>
      </c>
      <c r="H403" s="66">
        <v>15</v>
      </c>
      <c r="I403" s="100">
        <v>19.329699999999999</v>
      </c>
      <c r="J403" s="101"/>
      <c r="K403" s="101"/>
    </row>
    <row r="404" spans="1:11" s="30" customFormat="1" ht="31.5" outlineLevel="1" x14ac:dyDescent="0.25">
      <c r="A404" s="66"/>
      <c r="B404" s="66" t="s">
        <v>92</v>
      </c>
      <c r="C404" s="79" t="s">
        <v>431</v>
      </c>
      <c r="D404" s="66">
        <v>2025</v>
      </c>
      <c r="E404" s="66"/>
      <c r="F404" s="66" t="s">
        <v>110</v>
      </c>
      <c r="G404" s="66">
        <v>27</v>
      </c>
      <c r="H404" s="66">
        <v>15</v>
      </c>
      <c r="I404" s="100">
        <v>65.237799999999993</v>
      </c>
      <c r="J404" s="101"/>
      <c r="K404" s="101"/>
    </row>
    <row r="405" spans="1:11" s="30" customFormat="1" ht="31.5" outlineLevel="1" x14ac:dyDescent="0.25">
      <c r="A405" s="66"/>
      <c r="B405" s="66" t="s">
        <v>92</v>
      </c>
      <c r="C405" s="79" t="s">
        <v>432</v>
      </c>
      <c r="D405" s="66">
        <v>2025</v>
      </c>
      <c r="E405" s="66"/>
      <c r="F405" s="66" t="s">
        <v>110</v>
      </c>
      <c r="G405" s="66">
        <v>90</v>
      </c>
      <c r="H405" s="66">
        <v>15</v>
      </c>
      <c r="I405" s="100">
        <v>217.45949999999999</v>
      </c>
      <c r="J405" s="101"/>
      <c r="K405" s="101"/>
    </row>
    <row r="406" spans="1:11" s="30" customFormat="1" ht="31.5" outlineLevel="1" x14ac:dyDescent="0.25">
      <c r="A406" s="66"/>
      <c r="B406" s="66" t="s">
        <v>92</v>
      </c>
      <c r="C406" s="79" t="s">
        <v>433</v>
      </c>
      <c r="D406" s="66">
        <v>2025</v>
      </c>
      <c r="E406" s="66"/>
      <c r="F406" s="66" t="s">
        <v>110</v>
      </c>
      <c r="G406" s="66">
        <v>10</v>
      </c>
      <c r="H406" s="66">
        <v>15</v>
      </c>
      <c r="I406" s="100">
        <v>24.162199999999999</v>
      </c>
      <c r="J406" s="101"/>
      <c r="K406" s="101"/>
    </row>
    <row r="407" spans="1:11" s="30" customFormat="1" ht="31.5" outlineLevel="1" x14ac:dyDescent="0.25">
      <c r="A407" s="66"/>
      <c r="B407" s="66" t="s">
        <v>92</v>
      </c>
      <c r="C407" s="79" t="s">
        <v>434</v>
      </c>
      <c r="D407" s="66">
        <v>2025</v>
      </c>
      <c r="E407" s="66"/>
      <c r="F407" s="66" t="s">
        <v>110</v>
      </c>
      <c r="G407" s="66">
        <v>25</v>
      </c>
      <c r="H407" s="66">
        <v>15</v>
      </c>
      <c r="I407" s="100">
        <v>60.4054</v>
      </c>
      <c r="J407" s="101"/>
      <c r="K407" s="101"/>
    </row>
    <row r="408" spans="1:11" s="30" customFormat="1" ht="31.5" outlineLevel="1" x14ac:dyDescent="0.25">
      <c r="A408" s="66"/>
      <c r="B408" s="66" t="s">
        <v>92</v>
      </c>
      <c r="C408" s="79" t="s">
        <v>435</v>
      </c>
      <c r="D408" s="66">
        <v>2025</v>
      </c>
      <c r="E408" s="66"/>
      <c r="F408" s="66" t="s">
        <v>110</v>
      </c>
      <c r="G408" s="66">
        <v>8</v>
      </c>
      <c r="H408" s="66">
        <v>15</v>
      </c>
      <c r="I408" s="100">
        <v>19.329699999999999</v>
      </c>
      <c r="J408" s="101"/>
      <c r="K408" s="101"/>
    </row>
    <row r="409" spans="1:11" s="30" customFormat="1" ht="31.5" outlineLevel="1" x14ac:dyDescent="0.25">
      <c r="A409" s="66"/>
      <c r="B409" s="66" t="s">
        <v>92</v>
      </c>
      <c r="C409" s="79" t="s">
        <v>436</v>
      </c>
      <c r="D409" s="66">
        <v>2025</v>
      </c>
      <c r="E409" s="66"/>
      <c r="F409" s="66" t="s">
        <v>110</v>
      </c>
      <c r="G409" s="66">
        <v>7</v>
      </c>
      <c r="H409" s="66">
        <v>15</v>
      </c>
      <c r="I409" s="100">
        <v>16.913499999999999</v>
      </c>
      <c r="J409" s="101"/>
      <c r="K409" s="101"/>
    </row>
    <row r="410" spans="1:11" s="30" customFormat="1" ht="31.5" outlineLevel="1" x14ac:dyDescent="0.25">
      <c r="A410" s="66"/>
      <c r="B410" s="66" t="s">
        <v>92</v>
      </c>
      <c r="C410" s="79" t="s">
        <v>437</v>
      </c>
      <c r="D410" s="66">
        <v>2025</v>
      </c>
      <c r="E410" s="66"/>
      <c r="F410" s="66" t="s">
        <v>110</v>
      </c>
      <c r="G410" s="66">
        <v>263</v>
      </c>
      <c r="H410" s="66">
        <v>15</v>
      </c>
      <c r="I410" s="100">
        <v>635.46487999999999</v>
      </c>
      <c r="J410" s="101"/>
      <c r="K410" s="101"/>
    </row>
    <row r="411" spans="1:11" s="30" customFormat="1" ht="31.5" outlineLevel="1" x14ac:dyDescent="0.25">
      <c r="A411" s="66"/>
      <c r="B411" s="66" t="s">
        <v>92</v>
      </c>
      <c r="C411" s="79" t="s">
        <v>438</v>
      </c>
      <c r="D411" s="66">
        <v>2025</v>
      </c>
      <c r="E411" s="66"/>
      <c r="F411" s="66" t="s">
        <v>110</v>
      </c>
      <c r="G411" s="66">
        <v>289</v>
      </c>
      <c r="H411" s="66">
        <v>15</v>
      </c>
      <c r="I411" s="100">
        <v>698.28650000000005</v>
      </c>
      <c r="J411" s="101"/>
      <c r="K411" s="101"/>
    </row>
    <row r="412" spans="1:11" s="30" customFormat="1" ht="31.5" outlineLevel="1" x14ac:dyDescent="0.25">
      <c r="A412" s="66"/>
      <c r="B412" s="66" t="s">
        <v>92</v>
      </c>
      <c r="C412" s="79" t="s">
        <v>439</v>
      </c>
      <c r="D412" s="66">
        <v>2025</v>
      </c>
      <c r="E412" s="66"/>
      <c r="F412" s="66" t="s">
        <v>110</v>
      </c>
      <c r="G412" s="66">
        <v>25</v>
      </c>
      <c r="H412" s="66">
        <v>5</v>
      </c>
      <c r="I412" s="100">
        <v>60.4054</v>
      </c>
      <c r="J412" s="101"/>
      <c r="K412" s="101"/>
    </row>
    <row r="413" spans="1:11" s="30" customFormat="1" ht="31.5" outlineLevel="1" x14ac:dyDescent="0.25">
      <c r="A413" s="66"/>
      <c r="B413" s="66" t="s">
        <v>92</v>
      </c>
      <c r="C413" s="79" t="s">
        <v>440</v>
      </c>
      <c r="D413" s="66">
        <v>2025</v>
      </c>
      <c r="E413" s="66"/>
      <c r="F413" s="66" t="s">
        <v>110</v>
      </c>
      <c r="G413" s="66">
        <v>8</v>
      </c>
      <c r="H413" s="66">
        <v>5</v>
      </c>
      <c r="I413" s="100">
        <v>19.329699999999999</v>
      </c>
      <c r="J413" s="101"/>
      <c r="K413" s="101"/>
    </row>
    <row r="414" spans="1:11" s="30" customFormat="1" ht="31.5" outlineLevel="1" x14ac:dyDescent="0.25">
      <c r="A414" s="66"/>
      <c r="B414" s="66" t="s">
        <v>92</v>
      </c>
      <c r="C414" s="79" t="s">
        <v>441</v>
      </c>
      <c r="D414" s="66">
        <v>2025</v>
      </c>
      <c r="E414" s="66"/>
      <c r="F414" s="66" t="s">
        <v>110</v>
      </c>
      <c r="G414" s="66">
        <v>12</v>
      </c>
      <c r="H414" s="66">
        <v>5</v>
      </c>
      <c r="I414" s="100">
        <v>28.994599999999998</v>
      </c>
      <c r="J414" s="101"/>
      <c r="K414" s="101"/>
    </row>
    <row r="415" spans="1:11" s="30" customFormat="1" ht="31.5" outlineLevel="1" x14ac:dyDescent="0.25">
      <c r="A415" s="66"/>
      <c r="B415" s="66" t="s">
        <v>92</v>
      </c>
      <c r="C415" s="79" t="s">
        <v>442</v>
      </c>
      <c r="D415" s="66">
        <v>2025</v>
      </c>
      <c r="E415" s="66"/>
      <c r="F415" s="66" t="s">
        <v>110</v>
      </c>
      <c r="G415" s="66">
        <v>25</v>
      </c>
      <c r="H415" s="66">
        <v>5</v>
      </c>
      <c r="I415" s="100">
        <v>60.4054</v>
      </c>
      <c r="J415" s="101"/>
      <c r="K415" s="101"/>
    </row>
    <row r="416" spans="1:11" s="30" customFormat="1" ht="31.5" outlineLevel="1" x14ac:dyDescent="0.25">
      <c r="A416" s="66"/>
      <c r="B416" s="66" t="s">
        <v>92</v>
      </c>
      <c r="C416" s="79" t="s">
        <v>443</v>
      </c>
      <c r="D416" s="66">
        <v>2025</v>
      </c>
      <c r="E416" s="66"/>
      <c r="F416" s="66" t="s">
        <v>110</v>
      </c>
      <c r="G416" s="66">
        <v>23</v>
      </c>
      <c r="H416" s="66">
        <v>15</v>
      </c>
      <c r="I416" s="100">
        <v>55.573</v>
      </c>
      <c r="J416" s="101"/>
      <c r="K416" s="101"/>
    </row>
    <row r="417" spans="1:11" s="30" customFormat="1" ht="31.5" outlineLevel="1" x14ac:dyDescent="0.25">
      <c r="A417" s="66"/>
      <c r="B417" s="66" t="s">
        <v>92</v>
      </c>
      <c r="C417" s="79" t="s">
        <v>444</v>
      </c>
      <c r="D417" s="66">
        <v>2025</v>
      </c>
      <c r="E417" s="66"/>
      <c r="F417" s="66" t="s">
        <v>110</v>
      </c>
      <c r="G417" s="66">
        <v>130</v>
      </c>
      <c r="H417" s="66">
        <v>5</v>
      </c>
      <c r="I417" s="100">
        <v>314.108</v>
      </c>
      <c r="J417" s="101"/>
      <c r="K417" s="101"/>
    </row>
    <row r="418" spans="1:11" s="30" customFormat="1" ht="31.5" outlineLevel="1" x14ac:dyDescent="0.25">
      <c r="A418" s="66"/>
      <c r="B418" s="66" t="s">
        <v>92</v>
      </c>
      <c r="C418" s="79" t="s">
        <v>445</v>
      </c>
      <c r="D418" s="66">
        <v>2025</v>
      </c>
      <c r="E418" s="66"/>
      <c r="F418" s="66" t="s">
        <v>110</v>
      </c>
      <c r="G418" s="66">
        <v>25</v>
      </c>
      <c r="H418" s="66">
        <v>5</v>
      </c>
      <c r="I418" s="100">
        <v>60.4054</v>
      </c>
      <c r="J418" s="101"/>
      <c r="K418" s="101"/>
    </row>
    <row r="419" spans="1:11" s="30" customFormat="1" ht="31.5" outlineLevel="1" x14ac:dyDescent="0.25">
      <c r="A419" s="66"/>
      <c r="B419" s="66" t="s">
        <v>92</v>
      </c>
      <c r="C419" s="79" t="s">
        <v>446</v>
      </c>
      <c r="D419" s="66">
        <v>2025</v>
      </c>
      <c r="E419" s="66"/>
      <c r="F419" s="66" t="s">
        <v>110</v>
      </c>
      <c r="G419" s="66">
        <v>38</v>
      </c>
      <c r="H419" s="66">
        <v>15</v>
      </c>
      <c r="I419" s="100">
        <v>91.816199999999995</v>
      </c>
      <c r="J419" s="101"/>
      <c r="K419" s="101"/>
    </row>
    <row r="420" spans="1:11" s="30" customFormat="1" ht="31.5" outlineLevel="1" x14ac:dyDescent="0.25">
      <c r="A420" s="66"/>
      <c r="B420" s="66" t="s">
        <v>92</v>
      </c>
      <c r="C420" s="79" t="s">
        <v>447</v>
      </c>
      <c r="D420" s="66">
        <v>2025</v>
      </c>
      <c r="E420" s="66"/>
      <c r="F420" s="66" t="s">
        <v>110</v>
      </c>
      <c r="G420" s="66">
        <v>20</v>
      </c>
      <c r="H420" s="66">
        <v>5</v>
      </c>
      <c r="I420" s="100">
        <v>48.324300000000001</v>
      </c>
      <c r="J420" s="101"/>
      <c r="K420" s="101"/>
    </row>
    <row r="421" spans="1:11" s="30" customFormat="1" ht="31.5" outlineLevel="1" x14ac:dyDescent="0.25">
      <c r="A421" s="66"/>
      <c r="B421" s="66" t="s">
        <v>92</v>
      </c>
      <c r="C421" s="79" t="s">
        <v>448</v>
      </c>
      <c r="D421" s="66">
        <v>2025</v>
      </c>
      <c r="E421" s="66"/>
      <c r="F421" s="66" t="s">
        <v>110</v>
      </c>
      <c r="G421" s="66">
        <v>35</v>
      </c>
      <c r="H421" s="66">
        <v>5</v>
      </c>
      <c r="I421" s="100">
        <v>84.567599999999999</v>
      </c>
      <c r="J421" s="101"/>
      <c r="K421" s="101"/>
    </row>
    <row r="422" spans="1:11" s="30" customFormat="1" ht="31.5" outlineLevel="1" x14ac:dyDescent="0.25">
      <c r="A422" s="66"/>
      <c r="B422" s="66" t="s">
        <v>92</v>
      </c>
      <c r="C422" s="79" t="s">
        <v>449</v>
      </c>
      <c r="D422" s="66">
        <v>2025</v>
      </c>
      <c r="E422" s="66"/>
      <c r="F422" s="66" t="s">
        <v>110</v>
      </c>
      <c r="G422" s="66">
        <v>325</v>
      </c>
      <c r="H422" s="66">
        <v>15</v>
      </c>
      <c r="I422" s="100">
        <v>785.27009999999996</v>
      </c>
      <c r="J422" s="101"/>
      <c r="K422" s="101"/>
    </row>
    <row r="423" spans="1:11" s="30" customFormat="1" ht="31.5" outlineLevel="1" x14ac:dyDescent="0.25">
      <c r="A423" s="66"/>
      <c r="B423" s="66" t="s">
        <v>92</v>
      </c>
      <c r="C423" s="79" t="s">
        <v>450</v>
      </c>
      <c r="D423" s="66">
        <v>2025</v>
      </c>
      <c r="E423" s="66"/>
      <c r="F423" s="66" t="s">
        <v>110</v>
      </c>
      <c r="G423" s="66">
        <v>10</v>
      </c>
      <c r="H423" s="66">
        <v>15</v>
      </c>
      <c r="I423" s="100">
        <v>24.162199999999999</v>
      </c>
      <c r="J423" s="101"/>
      <c r="K423" s="101"/>
    </row>
    <row r="424" spans="1:11" s="30" customFormat="1" ht="31.5" outlineLevel="1" x14ac:dyDescent="0.25">
      <c r="A424" s="66"/>
      <c r="B424" s="66" t="s">
        <v>92</v>
      </c>
      <c r="C424" s="79" t="s">
        <v>451</v>
      </c>
      <c r="D424" s="66">
        <v>2025</v>
      </c>
      <c r="E424" s="66"/>
      <c r="F424" s="66" t="s">
        <v>110</v>
      </c>
      <c r="G424" s="66">
        <v>15</v>
      </c>
      <c r="H424" s="66">
        <v>15</v>
      </c>
      <c r="I424" s="100">
        <v>36.243200000000002</v>
      </c>
      <c r="J424" s="101"/>
      <c r="K424" s="101"/>
    </row>
    <row r="425" spans="1:11" s="30" customFormat="1" ht="31.5" outlineLevel="1" x14ac:dyDescent="0.25">
      <c r="A425" s="66"/>
      <c r="B425" s="66" t="s">
        <v>92</v>
      </c>
      <c r="C425" s="79" t="s">
        <v>452</v>
      </c>
      <c r="D425" s="66">
        <v>2025</v>
      </c>
      <c r="E425" s="66"/>
      <c r="F425" s="66" t="s">
        <v>110</v>
      </c>
      <c r="G425" s="66">
        <v>300</v>
      </c>
      <c r="H425" s="66">
        <v>15</v>
      </c>
      <c r="I425" s="100">
        <v>724.86490000000003</v>
      </c>
      <c r="J425" s="101"/>
      <c r="K425" s="101"/>
    </row>
    <row r="426" spans="1:11" s="30" customFormat="1" ht="31.5" outlineLevel="1" x14ac:dyDescent="0.25">
      <c r="A426" s="66"/>
      <c r="B426" s="66" t="s">
        <v>92</v>
      </c>
      <c r="C426" s="79" t="s">
        <v>453</v>
      </c>
      <c r="D426" s="66">
        <v>2025</v>
      </c>
      <c r="E426" s="66"/>
      <c r="F426" s="66" t="s">
        <v>110</v>
      </c>
      <c r="G426" s="66">
        <v>15</v>
      </c>
      <c r="H426" s="66">
        <v>15</v>
      </c>
      <c r="I426" s="100">
        <v>36.243200000000002</v>
      </c>
      <c r="J426" s="101"/>
      <c r="K426" s="101"/>
    </row>
    <row r="427" spans="1:11" s="30" customFormat="1" ht="31.5" outlineLevel="1" x14ac:dyDescent="0.25">
      <c r="A427" s="66"/>
      <c r="B427" s="66" t="s">
        <v>92</v>
      </c>
      <c r="C427" s="79" t="s">
        <v>454</v>
      </c>
      <c r="D427" s="66">
        <v>2025</v>
      </c>
      <c r="E427" s="66"/>
      <c r="F427" s="66" t="s">
        <v>110</v>
      </c>
      <c r="G427" s="66">
        <v>8</v>
      </c>
      <c r="H427" s="66">
        <v>5</v>
      </c>
      <c r="I427" s="100">
        <v>19.329699999999999</v>
      </c>
      <c r="J427" s="101"/>
      <c r="K427" s="101"/>
    </row>
    <row r="428" spans="1:11" s="30" customFormat="1" ht="31.5" outlineLevel="1" x14ac:dyDescent="0.25">
      <c r="A428" s="66"/>
      <c r="B428" s="66" t="s">
        <v>92</v>
      </c>
      <c r="C428" s="79" t="s">
        <v>455</v>
      </c>
      <c r="D428" s="66">
        <v>2025</v>
      </c>
      <c r="E428" s="66"/>
      <c r="F428" s="66" t="s">
        <v>110</v>
      </c>
      <c r="G428" s="66">
        <v>110</v>
      </c>
      <c r="H428" s="66">
        <v>15</v>
      </c>
      <c r="I428" s="100">
        <v>267.78429999999997</v>
      </c>
      <c r="J428" s="101"/>
      <c r="K428" s="101"/>
    </row>
    <row r="429" spans="1:11" s="30" customFormat="1" ht="31.5" outlineLevel="1" x14ac:dyDescent="0.25">
      <c r="A429" s="66"/>
      <c r="B429" s="66" t="s">
        <v>92</v>
      </c>
      <c r="C429" s="79" t="s">
        <v>456</v>
      </c>
      <c r="D429" s="66">
        <v>2025</v>
      </c>
      <c r="E429" s="66"/>
      <c r="F429" s="66" t="s">
        <v>110</v>
      </c>
      <c r="G429" s="66">
        <v>330</v>
      </c>
      <c r="H429" s="66">
        <v>5</v>
      </c>
      <c r="I429" s="100">
        <v>797.35140000000001</v>
      </c>
      <c r="J429" s="101"/>
      <c r="K429" s="101"/>
    </row>
    <row r="430" spans="1:11" s="30" customFormat="1" ht="31.5" outlineLevel="1" x14ac:dyDescent="0.25">
      <c r="A430" s="66"/>
      <c r="B430" s="66" t="s">
        <v>92</v>
      </c>
      <c r="C430" s="79" t="s">
        <v>457</v>
      </c>
      <c r="D430" s="66">
        <v>2025</v>
      </c>
      <c r="E430" s="66"/>
      <c r="F430" s="66" t="s">
        <v>110</v>
      </c>
      <c r="G430" s="66">
        <v>250</v>
      </c>
      <c r="H430" s="66">
        <v>15</v>
      </c>
      <c r="I430" s="100">
        <v>604.05409999999995</v>
      </c>
      <c r="J430" s="101"/>
      <c r="K430" s="101"/>
    </row>
    <row r="431" spans="1:11" s="30" customFormat="1" ht="31.5" outlineLevel="1" x14ac:dyDescent="0.25">
      <c r="A431" s="66"/>
      <c r="B431" s="66" t="s">
        <v>92</v>
      </c>
      <c r="C431" s="79" t="s">
        <v>458</v>
      </c>
      <c r="D431" s="66">
        <v>2025</v>
      </c>
      <c r="E431" s="66"/>
      <c r="F431" s="66" t="s">
        <v>110</v>
      </c>
      <c r="G431" s="66">
        <v>20</v>
      </c>
      <c r="H431" s="66">
        <v>15</v>
      </c>
      <c r="I431" s="100">
        <v>48.324300000000001</v>
      </c>
      <c r="J431" s="101"/>
      <c r="K431" s="101"/>
    </row>
    <row r="432" spans="1:11" s="30" customFormat="1" ht="31.5" outlineLevel="1" x14ac:dyDescent="0.25">
      <c r="A432" s="66"/>
      <c r="B432" s="66" t="s">
        <v>92</v>
      </c>
      <c r="C432" s="79" t="s">
        <v>459</v>
      </c>
      <c r="D432" s="66">
        <v>2025</v>
      </c>
      <c r="E432" s="66"/>
      <c r="F432" s="66" t="s">
        <v>110</v>
      </c>
      <c r="G432" s="66">
        <v>28</v>
      </c>
      <c r="H432" s="66">
        <v>15</v>
      </c>
      <c r="I432" s="100">
        <v>67.653999999999996</v>
      </c>
      <c r="J432" s="101"/>
      <c r="K432" s="101"/>
    </row>
    <row r="433" spans="1:11" s="30" customFormat="1" ht="31.5" outlineLevel="1" x14ac:dyDescent="0.25">
      <c r="A433" s="66"/>
      <c r="B433" s="66" t="s">
        <v>92</v>
      </c>
      <c r="C433" s="79" t="s">
        <v>460</v>
      </c>
      <c r="D433" s="66">
        <v>2025</v>
      </c>
      <c r="E433" s="66"/>
      <c r="F433" s="66" t="s">
        <v>110</v>
      </c>
      <c r="G433" s="66">
        <v>25</v>
      </c>
      <c r="H433" s="66">
        <v>8</v>
      </c>
      <c r="I433" s="100">
        <v>60.4054</v>
      </c>
      <c r="J433" s="101"/>
      <c r="K433" s="101"/>
    </row>
    <row r="434" spans="1:11" s="30" customFormat="1" ht="31.5" outlineLevel="1" x14ac:dyDescent="0.25">
      <c r="A434" s="66"/>
      <c r="B434" s="66" t="s">
        <v>92</v>
      </c>
      <c r="C434" s="79" t="s">
        <v>461</v>
      </c>
      <c r="D434" s="66">
        <v>2025</v>
      </c>
      <c r="E434" s="66"/>
      <c r="F434" s="66" t="s">
        <v>110</v>
      </c>
      <c r="G434" s="66">
        <v>40</v>
      </c>
      <c r="H434" s="66">
        <v>15</v>
      </c>
      <c r="I434" s="100">
        <v>96.648600000000002</v>
      </c>
      <c r="J434" s="101"/>
      <c r="K434" s="101"/>
    </row>
    <row r="435" spans="1:11" s="30" customFormat="1" ht="31.5" outlineLevel="1" x14ac:dyDescent="0.25">
      <c r="A435" s="66"/>
      <c r="B435" s="66" t="s">
        <v>92</v>
      </c>
      <c r="C435" s="79" t="s">
        <v>462</v>
      </c>
      <c r="D435" s="66">
        <v>2025</v>
      </c>
      <c r="E435" s="66"/>
      <c r="F435" s="66" t="s">
        <v>110</v>
      </c>
      <c r="G435" s="66">
        <v>20</v>
      </c>
      <c r="H435" s="66">
        <v>15</v>
      </c>
      <c r="I435" s="100">
        <v>48.324300000000001</v>
      </c>
      <c r="J435" s="101"/>
      <c r="K435" s="101"/>
    </row>
    <row r="436" spans="1:11" s="30" customFormat="1" ht="31.5" outlineLevel="1" x14ac:dyDescent="0.25">
      <c r="A436" s="66"/>
      <c r="B436" s="66" t="s">
        <v>92</v>
      </c>
      <c r="C436" s="79" t="s">
        <v>463</v>
      </c>
      <c r="D436" s="66">
        <v>2025</v>
      </c>
      <c r="E436" s="66"/>
      <c r="F436" s="66" t="s">
        <v>110</v>
      </c>
      <c r="G436" s="66">
        <v>95</v>
      </c>
      <c r="H436" s="66">
        <v>6</v>
      </c>
      <c r="I436" s="100">
        <v>229.54050000000001</v>
      </c>
      <c r="J436" s="101"/>
      <c r="K436" s="101"/>
    </row>
    <row r="437" spans="1:11" s="30" customFormat="1" ht="31.5" outlineLevel="1" x14ac:dyDescent="0.25">
      <c r="A437" s="66"/>
      <c r="B437" s="66" t="s">
        <v>92</v>
      </c>
      <c r="C437" s="79" t="s">
        <v>464</v>
      </c>
      <c r="D437" s="66">
        <v>2025</v>
      </c>
      <c r="E437" s="66"/>
      <c r="F437" s="66" t="s">
        <v>110</v>
      </c>
      <c r="G437" s="66">
        <v>18</v>
      </c>
      <c r="H437" s="66">
        <v>15</v>
      </c>
      <c r="I437" s="100">
        <v>43.491900000000001</v>
      </c>
      <c r="J437" s="101"/>
      <c r="K437" s="101"/>
    </row>
    <row r="438" spans="1:11" s="30" customFormat="1" ht="31.5" outlineLevel="1" x14ac:dyDescent="0.25">
      <c r="A438" s="66"/>
      <c r="B438" s="66" t="s">
        <v>92</v>
      </c>
      <c r="C438" s="79" t="s">
        <v>465</v>
      </c>
      <c r="D438" s="66">
        <v>2025</v>
      </c>
      <c r="E438" s="66"/>
      <c r="F438" s="66" t="s">
        <v>110</v>
      </c>
      <c r="G438" s="66">
        <v>20</v>
      </c>
      <c r="H438" s="66">
        <v>15</v>
      </c>
      <c r="I438" s="100">
        <v>48.324300000000001</v>
      </c>
      <c r="J438" s="101"/>
      <c r="K438" s="101"/>
    </row>
    <row r="439" spans="1:11" s="30" customFormat="1" ht="31.5" outlineLevel="1" x14ac:dyDescent="0.25">
      <c r="A439" s="66"/>
      <c r="B439" s="66" t="s">
        <v>92</v>
      </c>
      <c r="C439" s="79" t="s">
        <v>466</v>
      </c>
      <c r="D439" s="66">
        <v>2025</v>
      </c>
      <c r="E439" s="66"/>
      <c r="F439" s="66" t="s">
        <v>110</v>
      </c>
      <c r="G439" s="66">
        <v>20</v>
      </c>
      <c r="H439" s="66">
        <v>15</v>
      </c>
      <c r="I439" s="100">
        <v>48.324300000000001</v>
      </c>
      <c r="J439" s="101"/>
      <c r="K439" s="101"/>
    </row>
    <row r="440" spans="1:11" s="30" customFormat="1" ht="31.5" outlineLevel="1" x14ac:dyDescent="0.25">
      <c r="A440" s="66"/>
      <c r="B440" s="66" t="s">
        <v>92</v>
      </c>
      <c r="C440" s="79" t="s">
        <v>467</v>
      </c>
      <c r="D440" s="66">
        <v>2025</v>
      </c>
      <c r="E440" s="66"/>
      <c r="F440" s="66" t="s">
        <v>110</v>
      </c>
      <c r="G440" s="66">
        <v>18</v>
      </c>
      <c r="H440" s="66">
        <v>15</v>
      </c>
      <c r="I440" s="100">
        <v>43.491900000000001</v>
      </c>
      <c r="J440" s="101"/>
      <c r="K440" s="101"/>
    </row>
    <row r="441" spans="1:11" s="30" customFormat="1" ht="31.5" outlineLevel="1" x14ac:dyDescent="0.25">
      <c r="A441" s="66"/>
      <c r="B441" s="66" t="s">
        <v>92</v>
      </c>
      <c r="C441" s="79" t="s">
        <v>468</v>
      </c>
      <c r="D441" s="66">
        <v>2025</v>
      </c>
      <c r="E441" s="66"/>
      <c r="F441" s="66" t="s">
        <v>110</v>
      </c>
      <c r="G441" s="66">
        <v>15</v>
      </c>
      <c r="H441" s="66">
        <v>15</v>
      </c>
      <c r="I441" s="100">
        <v>36.243200000000002</v>
      </c>
      <c r="J441" s="101"/>
      <c r="K441" s="101"/>
    </row>
    <row r="442" spans="1:11" s="30" customFormat="1" ht="31.5" outlineLevel="1" x14ac:dyDescent="0.25">
      <c r="A442" s="66"/>
      <c r="B442" s="66" t="s">
        <v>92</v>
      </c>
      <c r="C442" s="79" t="s">
        <v>469</v>
      </c>
      <c r="D442" s="66">
        <v>2025</v>
      </c>
      <c r="E442" s="66"/>
      <c r="F442" s="66" t="s">
        <v>110</v>
      </c>
      <c r="G442" s="66">
        <v>60</v>
      </c>
      <c r="H442" s="66">
        <v>15</v>
      </c>
      <c r="I442" s="100">
        <v>144.97290000000001</v>
      </c>
      <c r="J442" s="101"/>
      <c r="K442" s="101"/>
    </row>
    <row r="443" spans="1:11" s="30" customFormat="1" ht="31.5" outlineLevel="1" x14ac:dyDescent="0.25">
      <c r="A443" s="66"/>
      <c r="B443" s="66" t="s">
        <v>92</v>
      </c>
      <c r="C443" s="79" t="s">
        <v>470</v>
      </c>
      <c r="D443" s="66">
        <v>2025</v>
      </c>
      <c r="E443" s="66"/>
      <c r="F443" s="66" t="s">
        <v>110</v>
      </c>
      <c r="G443" s="66">
        <v>8</v>
      </c>
      <c r="H443" s="66">
        <v>15</v>
      </c>
      <c r="I443" s="100">
        <v>19.329699999999999</v>
      </c>
      <c r="J443" s="101"/>
      <c r="K443" s="101"/>
    </row>
    <row r="444" spans="1:11" s="30" customFormat="1" ht="31.5" outlineLevel="1" x14ac:dyDescent="0.25">
      <c r="A444" s="66"/>
      <c r="B444" s="66" t="s">
        <v>92</v>
      </c>
      <c r="C444" s="79" t="s">
        <v>471</v>
      </c>
      <c r="D444" s="66">
        <v>2025</v>
      </c>
      <c r="E444" s="66"/>
      <c r="F444" s="66" t="s">
        <v>110</v>
      </c>
      <c r="G444" s="66">
        <v>25</v>
      </c>
      <c r="H444" s="66">
        <v>5</v>
      </c>
      <c r="I444" s="100">
        <v>60.4054</v>
      </c>
      <c r="J444" s="101"/>
      <c r="K444" s="101"/>
    </row>
    <row r="445" spans="1:11" s="30" customFormat="1" ht="31.5" outlineLevel="1" x14ac:dyDescent="0.25">
      <c r="A445" s="66"/>
      <c r="B445" s="66" t="s">
        <v>92</v>
      </c>
      <c r="C445" s="79" t="s">
        <v>472</v>
      </c>
      <c r="D445" s="66">
        <v>2025</v>
      </c>
      <c r="E445" s="66"/>
      <c r="F445" s="66" t="s">
        <v>110</v>
      </c>
      <c r="G445" s="66">
        <v>70</v>
      </c>
      <c r="H445" s="66">
        <v>8</v>
      </c>
      <c r="I445" s="100">
        <v>169.13514000000001</v>
      </c>
      <c r="J445" s="101"/>
      <c r="K445" s="101"/>
    </row>
    <row r="446" spans="1:11" s="30" customFormat="1" ht="31.5" outlineLevel="1" x14ac:dyDescent="0.25">
      <c r="A446" s="66"/>
      <c r="B446" s="66" t="s">
        <v>92</v>
      </c>
      <c r="C446" s="79" t="s">
        <v>473</v>
      </c>
      <c r="D446" s="66">
        <v>2025</v>
      </c>
      <c r="E446" s="66"/>
      <c r="F446" s="66" t="s">
        <v>110</v>
      </c>
      <c r="G446" s="66">
        <v>25</v>
      </c>
      <c r="H446" s="66">
        <v>8</v>
      </c>
      <c r="I446" s="100">
        <v>60.4054</v>
      </c>
      <c r="J446" s="101"/>
      <c r="K446" s="101"/>
    </row>
    <row r="447" spans="1:11" s="30" customFormat="1" ht="31.5" outlineLevel="1" x14ac:dyDescent="0.25">
      <c r="A447" s="66"/>
      <c r="B447" s="66" t="s">
        <v>92</v>
      </c>
      <c r="C447" s="79" t="s">
        <v>474</v>
      </c>
      <c r="D447" s="66">
        <v>2025</v>
      </c>
      <c r="E447" s="66"/>
      <c r="F447" s="66" t="s">
        <v>110</v>
      </c>
      <c r="G447" s="66">
        <v>25</v>
      </c>
      <c r="H447" s="66">
        <v>15</v>
      </c>
      <c r="I447" s="100">
        <v>60.4054</v>
      </c>
      <c r="J447" s="101"/>
      <c r="K447" s="101"/>
    </row>
    <row r="448" spans="1:11" s="30" customFormat="1" ht="31.5" outlineLevel="1" x14ac:dyDescent="0.25">
      <c r="A448" s="66"/>
      <c r="B448" s="66" t="s">
        <v>92</v>
      </c>
      <c r="C448" s="79" t="s">
        <v>475</v>
      </c>
      <c r="D448" s="66">
        <v>2025</v>
      </c>
      <c r="E448" s="66"/>
      <c r="F448" s="66" t="s">
        <v>110</v>
      </c>
      <c r="G448" s="66">
        <v>20</v>
      </c>
      <c r="H448" s="66">
        <v>15</v>
      </c>
      <c r="I448" s="100">
        <v>48.324300000000001</v>
      </c>
      <c r="J448" s="101"/>
      <c r="K448" s="101"/>
    </row>
    <row r="449" spans="1:11" s="30" customFormat="1" ht="31.5" outlineLevel="1" x14ac:dyDescent="0.25">
      <c r="A449" s="66"/>
      <c r="B449" s="66" t="s">
        <v>92</v>
      </c>
      <c r="C449" s="79" t="s">
        <v>476</v>
      </c>
      <c r="D449" s="66">
        <v>2025</v>
      </c>
      <c r="E449" s="66"/>
      <c r="F449" s="66" t="s">
        <v>110</v>
      </c>
      <c r="G449" s="66">
        <v>15</v>
      </c>
      <c r="H449" s="66">
        <v>5</v>
      </c>
      <c r="I449" s="100">
        <v>36.243200000000002</v>
      </c>
      <c r="J449" s="101"/>
      <c r="K449" s="101"/>
    </row>
    <row r="450" spans="1:11" s="30" customFormat="1" ht="31.5" outlineLevel="1" x14ac:dyDescent="0.25">
      <c r="A450" s="66"/>
      <c r="B450" s="66" t="s">
        <v>92</v>
      </c>
      <c r="C450" s="79" t="s">
        <v>477</v>
      </c>
      <c r="D450" s="66">
        <v>2025</v>
      </c>
      <c r="E450" s="66"/>
      <c r="F450" s="66" t="s">
        <v>110</v>
      </c>
      <c r="G450" s="66">
        <v>8</v>
      </c>
      <c r="H450" s="66">
        <v>8</v>
      </c>
      <c r="I450" s="100">
        <v>19.329699999999999</v>
      </c>
      <c r="J450" s="101"/>
      <c r="K450" s="101"/>
    </row>
    <row r="451" spans="1:11" s="30" customFormat="1" ht="31.5" outlineLevel="1" x14ac:dyDescent="0.25">
      <c r="A451" s="66"/>
      <c r="B451" s="66" t="s">
        <v>92</v>
      </c>
      <c r="C451" s="79" t="s">
        <v>478</v>
      </c>
      <c r="D451" s="66">
        <v>2025</v>
      </c>
      <c r="E451" s="66"/>
      <c r="F451" s="66" t="s">
        <v>110</v>
      </c>
      <c r="G451" s="66">
        <v>25</v>
      </c>
      <c r="H451" s="66">
        <v>8</v>
      </c>
      <c r="I451" s="100">
        <v>60.4054</v>
      </c>
      <c r="J451" s="101"/>
      <c r="K451" s="101"/>
    </row>
    <row r="452" spans="1:11" s="30" customFormat="1" ht="31.5" outlineLevel="1" x14ac:dyDescent="0.25">
      <c r="A452" s="66"/>
      <c r="B452" s="66" t="s">
        <v>92</v>
      </c>
      <c r="C452" s="79" t="s">
        <v>479</v>
      </c>
      <c r="D452" s="66">
        <v>2025</v>
      </c>
      <c r="E452" s="66"/>
      <c r="F452" s="66" t="s">
        <v>110</v>
      </c>
      <c r="G452" s="66">
        <v>18</v>
      </c>
      <c r="H452" s="66">
        <v>15</v>
      </c>
      <c r="I452" s="100">
        <v>43.491900000000001</v>
      </c>
      <c r="J452" s="101"/>
      <c r="K452" s="101"/>
    </row>
    <row r="453" spans="1:11" s="30" customFormat="1" ht="38.25" outlineLevel="1" x14ac:dyDescent="0.25">
      <c r="A453" s="66"/>
      <c r="B453" s="66" t="s">
        <v>92</v>
      </c>
      <c r="C453" s="108" t="s">
        <v>480</v>
      </c>
      <c r="D453" s="66">
        <v>2025</v>
      </c>
      <c r="E453" s="66"/>
      <c r="F453" s="88" t="s">
        <v>110</v>
      </c>
      <c r="G453" s="108">
        <v>20</v>
      </c>
      <c r="H453" s="108">
        <v>12</v>
      </c>
      <c r="I453" s="109">
        <v>48.32432</v>
      </c>
      <c r="J453" s="101"/>
      <c r="K453" s="101"/>
    </row>
    <row r="454" spans="1:11" s="30" customFormat="1" ht="38.25" outlineLevel="1" x14ac:dyDescent="0.25">
      <c r="A454" s="66"/>
      <c r="B454" s="66" t="s">
        <v>92</v>
      </c>
      <c r="C454" s="108" t="s">
        <v>481</v>
      </c>
      <c r="D454" s="66">
        <v>2025</v>
      </c>
      <c r="E454" s="66"/>
      <c r="F454" s="88" t="s">
        <v>110</v>
      </c>
      <c r="G454" s="108">
        <v>15</v>
      </c>
      <c r="H454" s="108">
        <v>3.5</v>
      </c>
      <c r="I454" s="109">
        <v>36.24324</v>
      </c>
      <c r="J454" s="101"/>
      <c r="K454" s="101"/>
    </row>
    <row r="455" spans="1:11" s="30" customFormat="1" ht="38.25" outlineLevel="1" x14ac:dyDescent="0.25">
      <c r="A455" s="66"/>
      <c r="B455" s="66" t="s">
        <v>92</v>
      </c>
      <c r="C455" s="108" t="s">
        <v>482</v>
      </c>
      <c r="D455" s="66">
        <v>2025</v>
      </c>
      <c r="E455" s="66"/>
      <c r="F455" s="88" t="s">
        <v>110</v>
      </c>
      <c r="G455" s="108">
        <v>35</v>
      </c>
      <c r="H455" s="108">
        <v>15</v>
      </c>
      <c r="I455" s="109">
        <v>84.567570000000003</v>
      </c>
      <c r="J455" s="101"/>
      <c r="K455" s="101"/>
    </row>
    <row r="456" spans="1:11" s="30" customFormat="1" ht="38.25" outlineLevel="1" x14ac:dyDescent="0.25">
      <c r="A456" s="66"/>
      <c r="B456" s="66" t="s">
        <v>92</v>
      </c>
      <c r="C456" s="108" t="s">
        <v>483</v>
      </c>
      <c r="D456" s="66">
        <v>2025</v>
      </c>
      <c r="E456" s="66"/>
      <c r="F456" s="88" t="s">
        <v>110</v>
      </c>
      <c r="G456" s="108">
        <v>18</v>
      </c>
      <c r="H456" s="108">
        <v>15</v>
      </c>
      <c r="I456" s="109">
        <v>43.491889999999998</v>
      </c>
      <c r="J456" s="101"/>
      <c r="K456" s="101"/>
    </row>
    <row r="457" spans="1:11" s="30" customFormat="1" ht="38.25" outlineLevel="1" x14ac:dyDescent="0.25">
      <c r="A457" s="66"/>
      <c r="B457" s="66" t="s">
        <v>92</v>
      </c>
      <c r="C457" s="108" t="s">
        <v>484</v>
      </c>
      <c r="D457" s="66">
        <v>2025</v>
      </c>
      <c r="E457" s="66"/>
      <c r="F457" s="88" t="s">
        <v>110</v>
      </c>
      <c r="G457" s="108">
        <v>70</v>
      </c>
      <c r="H457" s="108">
        <v>15</v>
      </c>
      <c r="I457" s="109">
        <v>169.13514000000001</v>
      </c>
      <c r="J457" s="101"/>
      <c r="K457" s="101"/>
    </row>
    <row r="458" spans="1:11" s="30" customFormat="1" ht="51" outlineLevel="1" x14ac:dyDescent="0.25">
      <c r="A458" s="66"/>
      <c r="B458" s="66" t="s">
        <v>92</v>
      </c>
      <c r="C458" s="108" t="s">
        <v>485</v>
      </c>
      <c r="D458" s="66">
        <v>2025</v>
      </c>
      <c r="E458" s="66"/>
      <c r="F458" s="88" t="s">
        <v>110</v>
      </c>
      <c r="G458" s="108">
        <v>30</v>
      </c>
      <c r="H458" s="108">
        <v>15</v>
      </c>
      <c r="I458" s="109">
        <v>72.486490000000003</v>
      </c>
      <c r="J458" s="101"/>
      <c r="K458" s="101"/>
    </row>
    <row r="459" spans="1:11" s="30" customFormat="1" ht="51" outlineLevel="1" x14ac:dyDescent="0.25">
      <c r="A459" s="66"/>
      <c r="B459" s="66" t="s">
        <v>92</v>
      </c>
      <c r="C459" s="108" t="s">
        <v>486</v>
      </c>
      <c r="D459" s="66">
        <v>2025</v>
      </c>
      <c r="E459" s="66"/>
      <c r="F459" s="88" t="s">
        <v>110</v>
      </c>
      <c r="G459" s="108">
        <v>25</v>
      </c>
      <c r="H459" s="108">
        <v>3.5</v>
      </c>
      <c r="I459" s="109">
        <v>60.405410000000003</v>
      </c>
      <c r="J459" s="101"/>
      <c r="K459" s="101"/>
    </row>
    <row r="460" spans="1:11" s="30" customFormat="1" ht="38.25" outlineLevel="1" x14ac:dyDescent="0.25">
      <c r="A460" s="66"/>
      <c r="B460" s="66" t="s">
        <v>92</v>
      </c>
      <c r="C460" s="108" t="s">
        <v>487</v>
      </c>
      <c r="D460" s="66">
        <v>2025</v>
      </c>
      <c r="E460" s="66"/>
      <c r="F460" s="88" t="s">
        <v>110</v>
      </c>
      <c r="G460" s="108">
        <v>35</v>
      </c>
      <c r="H460" s="108">
        <v>7</v>
      </c>
      <c r="I460" s="109">
        <v>84.567570000000003</v>
      </c>
      <c r="J460" s="101"/>
      <c r="K460" s="101"/>
    </row>
    <row r="461" spans="1:11" s="30" customFormat="1" ht="38.25" outlineLevel="1" x14ac:dyDescent="0.25">
      <c r="A461" s="66"/>
      <c r="B461" s="66" t="s">
        <v>92</v>
      </c>
      <c r="C461" s="108" t="s">
        <v>488</v>
      </c>
      <c r="D461" s="66">
        <v>2025</v>
      </c>
      <c r="E461" s="66"/>
      <c r="F461" s="88" t="s">
        <v>110</v>
      </c>
      <c r="G461" s="108">
        <v>42</v>
      </c>
      <c r="H461" s="108">
        <v>15</v>
      </c>
      <c r="I461" s="109">
        <v>101.48108000000001</v>
      </c>
      <c r="J461" s="101"/>
      <c r="K461" s="101"/>
    </row>
    <row r="462" spans="1:11" s="30" customFormat="1" ht="38.25" outlineLevel="1" x14ac:dyDescent="0.25">
      <c r="A462" s="66"/>
      <c r="B462" s="66" t="s">
        <v>92</v>
      </c>
      <c r="C462" s="108" t="s">
        <v>489</v>
      </c>
      <c r="D462" s="66">
        <v>2025</v>
      </c>
      <c r="E462" s="66"/>
      <c r="F462" s="88" t="s">
        <v>110</v>
      </c>
      <c r="G462" s="108">
        <v>30</v>
      </c>
      <c r="H462" s="108">
        <v>15</v>
      </c>
      <c r="I462" s="109">
        <v>72.486490000000003</v>
      </c>
      <c r="J462" s="101"/>
      <c r="K462" s="101"/>
    </row>
    <row r="463" spans="1:11" s="30" customFormat="1" ht="38.25" outlineLevel="1" x14ac:dyDescent="0.25">
      <c r="A463" s="66"/>
      <c r="B463" s="66" t="s">
        <v>92</v>
      </c>
      <c r="C463" s="108" t="s">
        <v>490</v>
      </c>
      <c r="D463" s="66">
        <v>2025</v>
      </c>
      <c r="E463" s="66"/>
      <c r="F463" s="88" t="s">
        <v>110</v>
      </c>
      <c r="G463" s="108">
        <v>45</v>
      </c>
      <c r="H463" s="108">
        <v>12</v>
      </c>
      <c r="I463" s="109">
        <v>108.72972999999999</v>
      </c>
      <c r="J463" s="101"/>
      <c r="K463" s="101"/>
    </row>
    <row r="464" spans="1:11" s="30" customFormat="1" ht="38.25" outlineLevel="1" x14ac:dyDescent="0.25">
      <c r="A464" s="66"/>
      <c r="B464" s="66" t="s">
        <v>92</v>
      </c>
      <c r="C464" s="108" t="s">
        <v>491</v>
      </c>
      <c r="D464" s="66">
        <v>2025</v>
      </c>
      <c r="E464" s="66"/>
      <c r="F464" s="88" t="s">
        <v>110</v>
      </c>
      <c r="G464" s="108">
        <v>10</v>
      </c>
      <c r="H464" s="108">
        <v>10</v>
      </c>
      <c r="I464" s="109">
        <v>24.16216</v>
      </c>
      <c r="J464" s="101"/>
      <c r="K464" s="101"/>
    </row>
    <row r="465" spans="1:11" s="30" customFormat="1" ht="38.25" outlineLevel="1" x14ac:dyDescent="0.25">
      <c r="A465" s="66"/>
      <c r="B465" s="66" t="s">
        <v>92</v>
      </c>
      <c r="C465" s="108" t="s">
        <v>492</v>
      </c>
      <c r="D465" s="66">
        <v>2025</v>
      </c>
      <c r="E465" s="66"/>
      <c r="F465" s="88" t="s">
        <v>110</v>
      </c>
      <c r="G465" s="108">
        <v>80</v>
      </c>
      <c r="H465" s="108">
        <v>15</v>
      </c>
      <c r="I465" s="109">
        <v>193.29729999999998</v>
      </c>
      <c r="J465" s="101"/>
      <c r="K465" s="101"/>
    </row>
    <row r="466" spans="1:11" s="30" customFormat="1" ht="38.25" outlineLevel="1" x14ac:dyDescent="0.25">
      <c r="A466" s="66"/>
      <c r="B466" s="66" t="s">
        <v>92</v>
      </c>
      <c r="C466" s="108" t="s">
        <v>493</v>
      </c>
      <c r="D466" s="66">
        <v>2025</v>
      </c>
      <c r="E466" s="66"/>
      <c r="F466" s="88" t="s">
        <v>110</v>
      </c>
      <c r="G466" s="108">
        <v>55</v>
      </c>
      <c r="H466" s="108">
        <v>12</v>
      </c>
      <c r="I466" s="109">
        <v>132.89189000000002</v>
      </c>
      <c r="J466" s="101"/>
      <c r="K466" s="101"/>
    </row>
    <row r="467" spans="1:11" s="30" customFormat="1" ht="38.25" outlineLevel="1" x14ac:dyDescent="0.25">
      <c r="A467" s="66"/>
      <c r="B467" s="66" t="s">
        <v>92</v>
      </c>
      <c r="C467" s="108" t="s">
        <v>494</v>
      </c>
      <c r="D467" s="66">
        <v>2025</v>
      </c>
      <c r="E467" s="66"/>
      <c r="F467" s="88" t="s">
        <v>110</v>
      </c>
      <c r="G467" s="108">
        <v>40</v>
      </c>
      <c r="H467" s="108">
        <v>10</v>
      </c>
      <c r="I467" s="109">
        <v>96.648649999999989</v>
      </c>
      <c r="J467" s="101"/>
      <c r="K467" s="101"/>
    </row>
    <row r="468" spans="1:11" s="30" customFormat="1" ht="38.25" outlineLevel="1" x14ac:dyDescent="0.25">
      <c r="A468" s="66"/>
      <c r="B468" s="66" t="s">
        <v>92</v>
      </c>
      <c r="C468" s="108" t="s">
        <v>495</v>
      </c>
      <c r="D468" s="66">
        <v>2025</v>
      </c>
      <c r="E468" s="66"/>
      <c r="F468" s="88" t="s">
        <v>110</v>
      </c>
      <c r="G468" s="108">
        <v>25</v>
      </c>
      <c r="H468" s="108">
        <v>7</v>
      </c>
      <c r="I468" s="109">
        <v>60.4054</v>
      </c>
      <c r="J468" s="101"/>
      <c r="K468" s="101"/>
    </row>
    <row r="469" spans="1:11" s="30" customFormat="1" ht="38.25" outlineLevel="1" x14ac:dyDescent="0.25">
      <c r="A469" s="66"/>
      <c r="B469" s="66" t="s">
        <v>92</v>
      </c>
      <c r="C469" s="108" t="s">
        <v>496</v>
      </c>
      <c r="D469" s="66">
        <v>2025</v>
      </c>
      <c r="E469" s="66"/>
      <c r="F469" s="88" t="s">
        <v>110</v>
      </c>
      <c r="G469" s="108">
        <v>47</v>
      </c>
      <c r="H469" s="108">
        <v>3.5</v>
      </c>
      <c r="I469" s="109">
        <v>113.56216000000001</v>
      </c>
      <c r="J469" s="101"/>
      <c r="K469" s="101"/>
    </row>
    <row r="470" spans="1:11" s="30" customFormat="1" ht="38.25" outlineLevel="1" x14ac:dyDescent="0.25">
      <c r="A470" s="66"/>
      <c r="B470" s="66" t="s">
        <v>92</v>
      </c>
      <c r="C470" s="108" t="s">
        <v>497</v>
      </c>
      <c r="D470" s="66">
        <v>2025</v>
      </c>
      <c r="E470" s="66"/>
      <c r="F470" s="88" t="s">
        <v>110</v>
      </c>
      <c r="G470" s="108">
        <v>18</v>
      </c>
      <c r="H470" s="108">
        <v>3.5</v>
      </c>
      <c r="I470" s="109">
        <v>43.491889999999998</v>
      </c>
      <c r="J470" s="101"/>
      <c r="K470" s="101"/>
    </row>
    <row r="471" spans="1:11" s="30" customFormat="1" ht="38.25" outlineLevel="1" x14ac:dyDescent="0.25">
      <c r="A471" s="66"/>
      <c r="B471" s="66" t="s">
        <v>92</v>
      </c>
      <c r="C471" s="108" t="s">
        <v>498</v>
      </c>
      <c r="D471" s="66">
        <v>2025</v>
      </c>
      <c r="E471" s="66"/>
      <c r="F471" s="88" t="s">
        <v>110</v>
      </c>
      <c r="G471" s="108">
        <v>25</v>
      </c>
      <c r="H471" s="108">
        <v>15</v>
      </c>
      <c r="I471" s="109">
        <v>60.4054</v>
      </c>
      <c r="J471" s="101"/>
      <c r="K471" s="101"/>
    </row>
    <row r="472" spans="1:11" s="30" customFormat="1" ht="38.25" outlineLevel="1" x14ac:dyDescent="0.25">
      <c r="A472" s="66"/>
      <c r="B472" s="66" t="s">
        <v>92</v>
      </c>
      <c r="C472" s="108" t="s">
        <v>499</v>
      </c>
      <c r="D472" s="66">
        <v>2025</v>
      </c>
      <c r="E472" s="66"/>
      <c r="F472" s="88" t="s">
        <v>110</v>
      </c>
      <c r="G472" s="108">
        <v>10</v>
      </c>
      <c r="H472" s="108">
        <v>15</v>
      </c>
      <c r="I472" s="109">
        <v>24.16216</v>
      </c>
      <c r="J472" s="101"/>
      <c r="K472" s="101"/>
    </row>
    <row r="473" spans="1:11" s="30" customFormat="1" ht="38.25" outlineLevel="1" x14ac:dyDescent="0.25">
      <c r="A473" s="66"/>
      <c r="B473" s="66" t="s">
        <v>92</v>
      </c>
      <c r="C473" s="108" t="s">
        <v>500</v>
      </c>
      <c r="D473" s="66">
        <v>2025</v>
      </c>
      <c r="E473" s="66"/>
      <c r="F473" s="88" t="s">
        <v>110</v>
      </c>
      <c r="G473" s="108">
        <v>52</v>
      </c>
      <c r="H473" s="108">
        <v>15</v>
      </c>
      <c r="I473" s="109">
        <v>125.64324000000001</v>
      </c>
      <c r="J473" s="101"/>
      <c r="K473" s="101"/>
    </row>
    <row r="474" spans="1:11" s="30" customFormat="1" ht="38.25" outlineLevel="1" x14ac:dyDescent="0.25">
      <c r="A474" s="66"/>
      <c r="B474" s="66" t="s">
        <v>92</v>
      </c>
      <c r="C474" s="108" t="s">
        <v>501</v>
      </c>
      <c r="D474" s="66">
        <v>2025</v>
      </c>
      <c r="E474" s="66"/>
      <c r="F474" s="88" t="s">
        <v>110</v>
      </c>
      <c r="G474" s="108">
        <v>25</v>
      </c>
      <c r="H474" s="108">
        <v>12</v>
      </c>
      <c r="I474" s="109">
        <v>60.4054</v>
      </c>
      <c r="J474" s="101"/>
      <c r="K474" s="101"/>
    </row>
    <row r="475" spans="1:11" s="30" customFormat="1" ht="38.25" outlineLevel="1" x14ac:dyDescent="0.25">
      <c r="A475" s="66"/>
      <c r="B475" s="66" t="s">
        <v>92</v>
      </c>
      <c r="C475" s="108" t="s">
        <v>502</v>
      </c>
      <c r="D475" s="66">
        <v>2025</v>
      </c>
      <c r="E475" s="66"/>
      <c r="F475" s="88" t="s">
        <v>110</v>
      </c>
      <c r="G475" s="108">
        <v>25</v>
      </c>
      <c r="H475" s="108">
        <v>8</v>
      </c>
      <c r="I475" s="109">
        <v>60.4054</v>
      </c>
      <c r="J475" s="101"/>
      <c r="K475" s="101"/>
    </row>
    <row r="476" spans="1:11" s="30" customFormat="1" ht="38.25" outlineLevel="1" x14ac:dyDescent="0.25">
      <c r="A476" s="66"/>
      <c r="B476" s="66" t="s">
        <v>92</v>
      </c>
      <c r="C476" s="108" t="s">
        <v>503</v>
      </c>
      <c r="D476" s="66">
        <v>2025</v>
      </c>
      <c r="E476" s="66"/>
      <c r="F476" s="88" t="s">
        <v>110</v>
      </c>
      <c r="G476" s="108">
        <v>40</v>
      </c>
      <c r="H476" s="108">
        <v>15</v>
      </c>
      <c r="I476" s="109">
        <v>96.648649999999989</v>
      </c>
      <c r="J476" s="101"/>
      <c r="K476" s="101"/>
    </row>
    <row r="477" spans="1:11" s="30" customFormat="1" ht="38.25" outlineLevel="1" x14ac:dyDescent="0.25">
      <c r="A477" s="66"/>
      <c r="B477" s="66" t="s">
        <v>92</v>
      </c>
      <c r="C477" s="108" t="s">
        <v>504</v>
      </c>
      <c r="D477" s="66">
        <v>2025</v>
      </c>
      <c r="E477" s="66"/>
      <c r="F477" s="88" t="s">
        <v>110</v>
      </c>
      <c r="G477" s="108">
        <v>15</v>
      </c>
      <c r="H477" s="108">
        <v>15</v>
      </c>
      <c r="I477" s="109">
        <v>36.24324</v>
      </c>
      <c r="J477" s="101"/>
      <c r="K477" s="101"/>
    </row>
    <row r="478" spans="1:11" s="30" customFormat="1" ht="51" outlineLevel="1" x14ac:dyDescent="0.25">
      <c r="A478" s="66"/>
      <c r="B478" s="66" t="s">
        <v>92</v>
      </c>
      <c r="C478" s="108" t="s">
        <v>505</v>
      </c>
      <c r="D478" s="66">
        <v>2025</v>
      </c>
      <c r="E478" s="66"/>
      <c r="F478" s="88" t="s">
        <v>110</v>
      </c>
      <c r="G478" s="108">
        <v>20</v>
      </c>
      <c r="H478" s="108">
        <v>15</v>
      </c>
      <c r="I478" s="109">
        <v>48.32432</v>
      </c>
      <c r="J478" s="101"/>
      <c r="K478" s="101"/>
    </row>
    <row r="479" spans="1:11" s="30" customFormat="1" ht="51" outlineLevel="1" x14ac:dyDescent="0.25">
      <c r="A479" s="66"/>
      <c r="B479" s="66" t="s">
        <v>92</v>
      </c>
      <c r="C479" s="108" t="s">
        <v>506</v>
      </c>
      <c r="D479" s="66">
        <v>2025</v>
      </c>
      <c r="E479" s="66"/>
      <c r="F479" s="88" t="s">
        <v>110</v>
      </c>
      <c r="G479" s="108">
        <v>20</v>
      </c>
      <c r="H479" s="108">
        <v>15</v>
      </c>
      <c r="I479" s="109">
        <v>48.32432</v>
      </c>
      <c r="J479" s="101"/>
      <c r="K479" s="101"/>
    </row>
    <row r="480" spans="1:11" s="30" customFormat="1" ht="51" outlineLevel="1" x14ac:dyDescent="0.25">
      <c r="A480" s="66"/>
      <c r="B480" s="66" t="s">
        <v>92</v>
      </c>
      <c r="C480" s="108" t="s">
        <v>507</v>
      </c>
      <c r="D480" s="66">
        <v>2025</v>
      </c>
      <c r="E480" s="66"/>
      <c r="F480" s="88" t="s">
        <v>110</v>
      </c>
      <c r="G480" s="108">
        <v>37</v>
      </c>
      <c r="H480" s="108">
        <v>6</v>
      </c>
      <c r="I480" s="109">
        <v>89.4</v>
      </c>
      <c r="J480" s="101"/>
      <c r="K480" s="101"/>
    </row>
    <row r="481" spans="1:11" s="30" customFormat="1" ht="51" outlineLevel="1" x14ac:dyDescent="0.25">
      <c r="A481" s="66"/>
      <c r="B481" s="66" t="s">
        <v>92</v>
      </c>
      <c r="C481" s="108" t="s">
        <v>508</v>
      </c>
      <c r="D481" s="66">
        <v>2025</v>
      </c>
      <c r="E481" s="66"/>
      <c r="F481" s="88" t="s">
        <v>110</v>
      </c>
      <c r="G481" s="108">
        <v>25</v>
      </c>
      <c r="H481" s="108">
        <v>15</v>
      </c>
      <c r="I481" s="109">
        <v>60.4054</v>
      </c>
      <c r="J481" s="101"/>
      <c r="K481" s="101"/>
    </row>
    <row r="482" spans="1:11" s="30" customFormat="1" ht="51" outlineLevel="1" x14ac:dyDescent="0.25">
      <c r="A482" s="66"/>
      <c r="B482" s="66" t="s">
        <v>92</v>
      </c>
      <c r="C482" s="108" t="s">
        <v>509</v>
      </c>
      <c r="D482" s="66">
        <v>2025</v>
      </c>
      <c r="E482" s="66"/>
      <c r="F482" s="88" t="s">
        <v>110</v>
      </c>
      <c r="G482" s="108">
        <v>43</v>
      </c>
      <c r="H482" s="108">
        <v>8</v>
      </c>
      <c r="I482" s="109">
        <v>103.8973</v>
      </c>
      <c r="J482" s="101"/>
      <c r="K482" s="101"/>
    </row>
    <row r="483" spans="1:11" s="30" customFormat="1" ht="51" outlineLevel="1" x14ac:dyDescent="0.25">
      <c r="A483" s="66"/>
      <c r="B483" s="66" t="s">
        <v>92</v>
      </c>
      <c r="C483" s="108" t="s">
        <v>510</v>
      </c>
      <c r="D483" s="66">
        <v>2025</v>
      </c>
      <c r="E483" s="66"/>
      <c r="F483" s="88" t="s">
        <v>110</v>
      </c>
      <c r="G483" s="108">
        <v>320</v>
      </c>
      <c r="H483" s="108">
        <v>15</v>
      </c>
      <c r="I483" s="109">
        <v>773.18919999999991</v>
      </c>
      <c r="J483" s="101"/>
      <c r="K483" s="101"/>
    </row>
    <row r="484" spans="1:11" s="30" customFormat="1" ht="51" outlineLevel="1" x14ac:dyDescent="0.25">
      <c r="A484" s="66"/>
      <c r="B484" s="66" t="s">
        <v>92</v>
      </c>
      <c r="C484" s="108" t="s">
        <v>511</v>
      </c>
      <c r="D484" s="66">
        <v>2025</v>
      </c>
      <c r="E484" s="66"/>
      <c r="F484" s="88" t="s">
        <v>110</v>
      </c>
      <c r="G484" s="108">
        <v>20</v>
      </c>
      <c r="H484" s="108">
        <v>4</v>
      </c>
      <c r="I484" s="109">
        <v>48.32432</v>
      </c>
      <c r="J484" s="101"/>
      <c r="K484" s="101"/>
    </row>
    <row r="485" spans="1:11" s="30" customFormat="1" ht="51" outlineLevel="1" x14ac:dyDescent="0.25">
      <c r="A485" s="66"/>
      <c r="B485" s="66" t="s">
        <v>92</v>
      </c>
      <c r="C485" s="108" t="s">
        <v>512</v>
      </c>
      <c r="D485" s="66">
        <v>2025</v>
      </c>
      <c r="E485" s="66"/>
      <c r="F485" s="88" t="s">
        <v>110</v>
      </c>
      <c r="G485" s="108">
        <v>200</v>
      </c>
      <c r="H485" s="108">
        <v>7</v>
      </c>
      <c r="I485" s="109">
        <v>483.24324999999999</v>
      </c>
      <c r="J485" s="101"/>
      <c r="K485" s="101"/>
    </row>
    <row r="486" spans="1:11" s="30" customFormat="1" ht="51" outlineLevel="1" x14ac:dyDescent="0.25">
      <c r="A486" s="66"/>
      <c r="B486" s="66" t="s">
        <v>92</v>
      </c>
      <c r="C486" s="108" t="s">
        <v>513</v>
      </c>
      <c r="D486" s="66">
        <v>2025</v>
      </c>
      <c r="E486" s="66"/>
      <c r="F486" s="88" t="s">
        <v>110</v>
      </c>
      <c r="G486" s="108">
        <v>25</v>
      </c>
      <c r="H486" s="108">
        <v>15</v>
      </c>
      <c r="I486" s="109">
        <v>60.4054</v>
      </c>
      <c r="J486" s="101"/>
      <c r="K486" s="101"/>
    </row>
    <row r="487" spans="1:11" s="30" customFormat="1" ht="51" outlineLevel="1" x14ac:dyDescent="0.25">
      <c r="A487" s="66"/>
      <c r="B487" s="66" t="s">
        <v>92</v>
      </c>
      <c r="C487" s="108" t="s">
        <v>514</v>
      </c>
      <c r="D487" s="66">
        <v>2025</v>
      </c>
      <c r="E487" s="66"/>
      <c r="F487" s="88" t="s">
        <v>110</v>
      </c>
      <c r="G487" s="108">
        <v>20</v>
      </c>
      <c r="H487" s="108">
        <v>12</v>
      </c>
      <c r="I487" s="109">
        <v>48.32432</v>
      </c>
      <c r="J487" s="101"/>
      <c r="K487" s="101"/>
    </row>
    <row r="488" spans="1:11" s="30" customFormat="1" ht="51" outlineLevel="1" x14ac:dyDescent="0.25">
      <c r="A488" s="66"/>
      <c r="B488" s="66" t="s">
        <v>92</v>
      </c>
      <c r="C488" s="108" t="s">
        <v>515</v>
      </c>
      <c r="D488" s="66">
        <v>2025</v>
      </c>
      <c r="E488" s="66"/>
      <c r="F488" s="88" t="s">
        <v>110</v>
      </c>
      <c r="G488" s="108">
        <v>25</v>
      </c>
      <c r="H488" s="108">
        <v>3.5</v>
      </c>
      <c r="I488" s="109">
        <v>60.4054</v>
      </c>
      <c r="J488" s="101"/>
      <c r="K488" s="101"/>
    </row>
    <row r="489" spans="1:11" s="30" customFormat="1" ht="51" outlineLevel="1" x14ac:dyDescent="0.25">
      <c r="A489" s="66"/>
      <c r="B489" s="66" t="s">
        <v>92</v>
      </c>
      <c r="C489" s="108" t="s">
        <v>516</v>
      </c>
      <c r="D489" s="66">
        <v>2025</v>
      </c>
      <c r="E489" s="66"/>
      <c r="F489" s="88" t="s">
        <v>110</v>
      </c>
      <c r="G489" s="108">
        <v>20</v>
      </c>
      <c r="H489" s="108">
        <v>12</v>
      </c>
      <c r="I489" s="109">
        <v>48.32432</v>
      </c>
      <c r="J489" s="101"/>
      <c r="K489" s="101"/>
    </row>
    <row r="490" spans="1:11" s="30" customFormat="1" ht="51" outlineLevel="1" x14ac:dyDescent="0.25">
      <c r="A490" s="66"/>
      <c r="B490" s="66" t="s">
        <v>92</v>
      </c>
      <c r="C490" s="108" t="s">
        <v>517</v>
      </c>
      <c r="D490" s="66">
        <v>2025</v>
      </c>
      <c r="E490" s="66"/>
      <c r="F490" s="88" t="s">
        <v>110</v>
      </c>
      <c r="G490" s="108">
        <v>122</v>
      </c>
      <c r="H490" s="108">
        <v>15</v>
      </c>
      <c r="I490" s="109">
        <v>294.77838000000003</v>
      </c>
      <c r="J490" s="101"/>
      <c r="K490" s="101"/>
    </row>
    <row r="491" spans="1:11" s="30" customFormat="1" ht="51" outlineLevel="1" x14ac:dyDescent="0.25">
      <c r="A491" s="66"/>
      <c r="B491" s="66" t="s">
        <v>92</v>
      </c>
      <c r="C491" s="108" t="s">
        <v>518</v>
      </c>
      <c r="D491" s="66">
        <v>2025</v>
      </c>
      <c r="E491" s="66"/>
      <c r="F491" s="88" t="s">
        <v>110</v>
      </c>
      <c r="G491" s="108">
        <v>25</v>
      </c>
      <c r="H491" s="108">
        <v>15</v>
      </c>
      <c r="I491" s="109">
        <v>60.4054</v>
      </c>
      <c r="J491" s="101"/>
      <c r="K491" s="101"/>
    </row>
    <row r="492" spans="1:11" s="30" customFormat="1" ht="38.25" outlineLevel="1" x14ac:dyDescent="0.25">
      <c r="A492" s="66"/>
      <c r="B492" s="66" t="s">
        <v>92</v>
      </c>
      <c r="C492" s="108" t="s">
        <v>519</v>
      </c>
      <c r="D492" s="66">
        <v>2025</v>
      </c>
      <c r="E492" s="66"/>
      <c r="F492" s="88" t="s">
        <v>110</v>
      </c>
      <c r="G492" s="108">
        <v>150</v>
      </c>
      <c r="H492" s="108">
        <v>15</v>
      </c>
      <c r="I492" s="109">
        <v>362.43243999999999</v>
      </c>
      <c r="J492" s="101"/>
      <c r="K492" s="101"/>
    </row>
    <row r="493" spans="1:11" s="30" customFormat="1" ht="51" outlineLevel="1" x14ac:dyDescent="0.25">
      <c r="A493" s="66"/>
      <c r="B493" s="66" t="s">
        <v>92</v>
      </c>
      <c r="C493" s="108" t="s">
        <v>520</v>
      </c>
      <c r="D493" s="66">
        <v>2025</v>
      </c>
      <c r="E493" s="66"/>
      <c r="F493" s="88" t="s">
        <v>110</v>
      </c>
      <c r="G493" s="108">
        <v>42</v>
      </c>
      <c r="H493" s="108">
        <v>15</v>
      </c>
      <c r="I493" s="109">
        <v>101.48108000000001</v>
      </c>
      <c r="J493" s="101"/>
      <c r="K493" s="101"/>
    </row>
    <row r="494" spans="1:11" s="30" customFormat="1" ht="51" outlineLevel="1" x14ac:dyDescent="0.25">
      <c r="A494" s="66"/>
      <c r="B494" s="66" t="s">
        <v>92</v>
      </c>
      <c r="C494" s="108" t="s">
        <v>521</v>
      </c>
      <c r="D494" s="66">
        <v>2025</v>
      </c>
      <c r="E494" s="66"/>
      <c r="F494" s="88" t="s">
        <v>110</v>
      </c>
      <c r="G494" s="108">
        <v>15</v>
      </c>
      <c r="H494" s="108">
        <v>15</v>
      </c>
      <c r="I494" s="109">
        <v>36.24324</v>
      </c>
      <c r="J494" s="101"/>
      <c r="K494" s="101"/>
    </row>
    <row r="495" spans="1:11" s="30" customFormat="1" ht="51" outlineLevel="1" x14ac:dyDescent="0.25">
      <c r="A495" s="66"/>
      <c r="B495" s="66" t="s">
        <v>92</v>
      </c>
      <c r="C495" s="108" t="s">
        <v>522</v>
      </c>
      <c r="D495" s="66">
        <v>2025</v>
      </c>
      <c r="E495" s="66"/>
      <c r="F495" s="88" t="s">
        <v>110</v>
      </c>
      <c r="G495" s="108">
        <v>25</v>
      </c>
      <c r="H495" s="108">
        <v>15</v>
      </c>
      <c r="I495" s="109">
        <v>60.4054</v>
      </c>
      <c r="J495" s="101"/>
      <c r="K495" s="101"/>
    </row>
    <row r="496" spans="1:11" s="30" customFormat="1" ht="51" outlineLevel="1" x14ac:dyDescent="0.25">
      <c r="A496" s="66"/>
      <c r="B496" s="66" t="s">
        <v>92</v>
      </c>
      <c r="C496" s="108" t="s">
        <v>523</v>
      </c>
      <c r="D496" s="66">
        <v>2025</v>
      </c>
      <c r="E496" s="66"/>
      <c r="F496" s="88" t="s">
        <v>110</v>
      </c>
      <c r="G496" s="108">
        <v>15</v>
      </c>
      <c r="H496" s="108">
        <v>15</v>
      </c>
      <c r="I496" s="109">
        <v>36.24324</v>
      </c>
      <c r="J496" s="101"/>
      <c r="K496" s="101"/>
    </row>
    <row r="497" spans="1:11" s="30" customFormat="1" ht="51" outlineLevel="1" x14ac:dyDescent="0.25">
      <c r="A497" s="66"/>
      <c r="B497" s="66" t="s">
        <v>92</v>
      </c>
      <c r="C497" s="108" t="s">
        <v>524</v>
      </c>
      <c r="D497" s="66">
        <v>2025</v>
      </c>
      <c r="E497" s="66"/>
      <c r="F497" s="88" t="s">
        <v>110</v>
      </c>
      <c r="G497" s="108">
        <v>30</v>
      </c>
      <c r="H497" s="108">
        <v>15</v>
      </c>
      <c r="I497" s="109">
        <v>72.486490000000003</v>
      </c>
      <c r="J497" s="101"/>
      <c r="K497" s="101"/>
    </row>
    <row r="498" spans="1:11" s="30" customFormat="1" ht="51" outlineLevel="1" x14ac:dyDescent="0.25">
      <c r="A498" s="66"/>
      <c r="B498" s="66" t="s">
        <v>92</v>
      </c>
      <c r="C498" s="108" t="s">
        <v>525</v>
      </c>
      <c r="D498" s="66">
        <v>2025</v>
      </c>
      <c r="E498" s="66"/>
      <c r="F498" s="88" t="s">
        <v>110</v>
      </c>
      <c r="G498" s="108">
        <v>25</v>
      </c>
      <c r="H498" s="108">
        <v>15</v>
      </c>
      <c r="I498" s="109">
        <v>60.4054</v>
      </c>
      <c r="J498" s="101"/>
      <c r="K498" s="101"/>
    </row>
    <row r="499" spans="1:11" s="30" customFormat="1" ht="51" outlineLevel="1" x14ac:dyDescent="0.25">
      <c r="A499" s="66"/>
      <c r="B499" s="66" t="s">
        <v>92</v>
      </c>
      <c r="C499" s="108" t="s">
        <v>526</v>
      </c>
      <c r="D499" s="66">
        <v>2025</v>
      </c>
      <c r="E499" s="66"/>
      <c r="F499" s="88" t="s">
        <v>110</v>
      </c>
      <c r="G499" s="108">
        <v>30</v>
      </c>
      <c r="H499" s="108">
        <v>15</v>
      </c>
      <c r="I499" s="109">
        <v>72.486490000000003</v>
      </c>
      <c r="J499" s="101"/>
      <c r="K499" s="101"/>
    </row>
    <row r="500" spans="1:11" s="30" customFormat="1" ht="38.25" outlineLevel="1" x14ac:dyDescent="0.25">
      <c r="A500" s="66"/>
      <c r="B500" s="66" t="s">
        <v>92</v>
      </c>
      <c r="C500" s="108" t="s">
        <v>527</v>
      </c>
      <c r="D500" s="66">
        <v>2025</v>
      </c>
      <c r="E500" s="66"/>
      <c r="F500" s="88" t="s">
        <v>110</v>
      </c>
      <c r="G500" s="108">
        <v>20</v>
      </c>
      <c r="H500" s="108">
        <v>15</v>
      </c>
      <c r="I500" s="109">
        <v>48.32432</v>
      </c>
      <c r="J500" s="101"/>
      <c r="K500" s="101"/>
    </row>
    <row r="501" spans="1:11" s="30" customFormat="1" ht="51" outlineLevel="1" x14ac:dyDescent="0.25">
      <c r="A501" s="66"/>
      <c r="B501" s="66" t="s">
        <v>92</v>
      </c>
      <c r="C501" s="108" t="s">
        <v>528</v>
      </c>
      <c r="D501" s="66">
        <v>2025</v>
      </c>
      <c r="E501" s="66"/>
      <c r="F501" s="88" t="s">
        <v>110</v>
      </c>
      <c r="G501" s="108">
        <v>25</v>
      </c>
      <c r="H501" s="108">
        <v>5</v>
      </c>
      <c r="I501" s="109">
        <v>60.4054</v>
      </c>
      <c r="J501" s="101"/>
      <c r="K501" s="101"/>
    </row>
    <row r="502" spans="1:11" s="30" customFormat="1" ht="51" outlineLevel="1" x14ac:dyDescent="0.25">
      <c r="A502" s="66"/>
      <c r="B502" s="66" t="s">
        <v>92</v>
      </c>
      <c r="C502" s="108" t="s">
        <v>529</v>
      </c>
      <c r="D502" s="66">
        <v>2025</v>
      </c>
      <c r="E502" s="66"/>
      <c r="F502" s="88" t="s">
        <v>110</v>
      </c>
      <c r="G502" s="108">
        <v>15</v>
      </c>
      <c r="H502" s="108">
        <v>5</v>
      </c>
      <c r="I502" s="109">
        <v>36.24324</v>
      </c>
      <c r="J502" s="101"/>
      <c r="K502" s="101"/>
    </row>
    <row r="503" spans="1:11" s="30" customFormat="1" ht="51" outlineLevel="1" x14ac:dyDescent="0.25">
      <c r="A503" s="66"/>
      <c r="B503" s="66" t="s">
        <v>92</v>
      </c>
      <c r="C503" s="108" t="s">
        <v>530</v>
      </c>
      <c r="D503" s="66">
        <v>2025</v>
      </c>
      <c r="E503" s="66"/>
      <c r="F503" s="88" t="s">
        <v>110</v>
      </c>
      <c r="G503" s="108">
        <v>15</v>
      </c>
      <c r="H503" s="108">
        <v>7</v>
      </c>
      <c r="I503" s="109">
        <v>36.24324</v>
      </c>
      <c r="J503" s="101"/>
      <c r="K503" s="101"/>
    </row>
    <row r="504" spans="1:11" s="30" customFormat="1" ht="51" outlineLevel="1" x14ac:dyDescent="0.25">
      <c r="A504" s="66"/>
      <c r="B504" s="66" t="s">
        <v>92</v>
      </c>
      <c r="C504" s="108" t="s">
        <v>531</v>
      </c>
      <c r="D504" s="66">
        <v>2025</v>
      </c>
      <c r="E504" s="66"/>
      <c r="F504" s="88" t="s">
        <v>110</v>
      </c>
      <c r="G504" s="108">
        <v>25</v>
      </c>
      <c r="H504" s="108">
        <v>13</v>
      </c>
      <c r="I504" s="109">
        <v>60.4054</v>
      </c>
      <c r="J504" s="101"/>
      <c r="K504" s="101"/>
    </row>
    <row r="505" spans="1:11" s="30" customFormat="1" ht="51" outlineLevel="1" x14ac:dyDescent="0.25">
      <c r="A505" s="66"/>
      <c r="B505" s="66" t="s">
        <v>92</v>
      </c>
      <c r="C505" s="108" t="s">
        <v>532</v>
      </c>
      <c r="D505" s="66">
        <v>2025</v>
      </c>
      <c r="E505" s="66"/>
      <c r="F505" s="88" t="s">
        <v>110</v>
      </c>
      <c r="G505" s="108">
        <v>20</v>
      </c>
      <c r="H505" s="108">
        <v>3.5</v>
      </c>
      <c r="I505" s="109">
        <v>48.32432</v>
      </c>
      <c r="J505" s="101"/>
      <c r="K505" s="101"/>
    </row>
    <row r="506" spans="1:11" s="30" customFormat="1" ht="51" outlineLevel="1" x14ac:dyDescent="0.25">
      <c r="A506" s="66"/>
      <c r="B506" s="66" t="s">
        <v>92</v>
      </c>
      <c r="C506" s="108" t="s">
        <v>533</v>
      </c>
      <c r="D506" s="66">
        <v>2025</v>
      </c>
      <c r="E506" s="66"/>
      <c r="F506" s="88" t="s">
        <v>110</v>
      </c>
      <c r="G506" s="108">
        <v>38</v>
      </c>
      <c r="H506" s="108">
        <v>15</v>
      </c>
      <c r="I506" s="109">
        <v>91.816220000000001</v>
      </c>
      <c r="J506" s="101"/>
      <c r="K506" s="101"/>
    </row>
    <row r="507" spans="1:11" s="30" customFormat="1" ht="51" outlineLevel="1" x14ac:dyDescent="0.25">
      <c r="A507" s="66"/>
      <c r="B507" s="66" t="s">
        <v>92</v>
      </c>
      <c r="C507" s="110" t="s">
        <v>534</v>
      </c>
      <c r="D507" s="66">
        <v>2025</v>
      </c>
      <c r="E507" s="66"/>
      <c r="F507" s="88" t="s">
        <v>110</v>
      </c>
      <c r="G507" s="108">
        <v>10</v>
      </c>
      <c r="H507" s="108">
        <v>9.5</v>
      </c>
      <c r="I507" s="109">
        <v>24.16216</v>
      </c>
      <c r="J507" s="101"/>
      <c r="K507" s="101"/>
    </row>
    <row r="508" spans="1:11" s="30" customFormat="1" ht="51" outlineLevel="1" x14ac:dyDescent="0.25">
      <c r="A508" s="66"/>
      <c r="B508" s="66" t="s">
        <v>92</v>
      </c>
      <c r="C508" s="108" t="s">
        <v>535</v>
      </c>
      <c r="D508" s="66">
        <v>2025</v>
      </c>
      <c r="E508" s="66"/>
      <c r="F508" s="88" t="s">
        <v>110</v>
      </c>
      <c r="G508" s="108">
        <v>60</v>
      </c>
      <c r="H508" s="108">
        <v>15</v>
      </c>
      <c r="I508" s="109">
        <v>144.97297</v>
      </c>
      <c r="J508" s="101"/>
      <c r="K508" s="101"/>
    </row>
    <row r="509" spans="1:11" s="30" customFormat="1" ht="51" outlineLevel="1" x14ac:dyDescent="0.25">
      <c r="A509" s="66"/>
      <c r="B509" s="66" t="s">
        <v>92</v>
      </c>
      <c r="C509" s="108" t="s">
        <v>536</v>
      </c>
      <c r="D509" s="66">
        <v>2025</v>
      </c>
      <c r="E509" s="66"/>
      <c r="F509" s="88" t="s">
        <v>110</v>
      </c>
      <c r="G509" s="108">
        <v>20</v>
      </c>
      <c r="H509" s="108">
        <v>13</v>
      </c>
      <c r="I509" s="109">
        <v>48.32432</v>
      </c>
      <c r="J509" s="101"/>
      <c r="K509" s="101"/>
    </row>
    <row r="510" spans="1:11" s="30" customFormat="1" ht="51" outlineLevel="1" x14ac:dyDescent="0.25">
      <c r="A510" s="66"/>
      <c r="B510" s="66" t="s">
        <v>92</v>
      </c>
      <c r="C510" s="108" t="s">
        <v>537</v>
      </c>
      <c r="D510" s="66">
        <v>2025</v>
      </c>
      <c r="E510" s="66"/>
      <c r="F510" s="88" t="s">
        <v>110</v>
      </c>
      <c r="G510" s="108">
        <v>20</v>
      </c>
      <c r="H510" s="108">
        <v>3.5</v>
      </c>
      <c r="I510" s="109">
        <v>48.32432</v>
      </c>
      <c r="J510" s="101"/>
      <c r="K510" s="101"/>
    </row>
    <row r="511" spans="1:11" s="30" customFormat="1" ht="51" outlineLevel="1" x14ac:dyDescent="0.25">
      <c r="A511" s="66"/>
      <c r="B511" s="66" t="s">
        <v>92</v>
      </c>
      <c r="C511" s="108" t="s">
        <v>538</v>
      </c>
      <c r="D511" s="66">
        <v>2025</v>
      </c>
      <c r="E511" s="66"/>
      <c r="F511" s="88" t="s">
        <v>110</v>
      </c>
      <c r="G511" s="108">
        <v>35</v>
      </c>
      <c r="H511" s="108">
        <v>15</v>
      </c>
      <c r="I511" s="109">
        <v>84.567570000000003</v>
      </c>
      <c r="J511" s="101"/>
      <c r="K511" s="101"/>
    </row>
    <row r="512" spans="1:11" s="30" customFormat="1" ht="51" outlineLevel="1" x14ac:dyDescent="0.25">
      <c r="A512" s="66"/>
      <c r="B512" s="66" t="s">
        <v>92</v>
      </c>
      <c r="C512" s="108" t="s">
        <v>539</v>
      </c>
      <c r="D512" s="66">
        <v>2025</v>
      </c>
      <c r="E512" s="66"/>
      <c r="F512" s="88" t="s">
        <v>110</v>
      </c>
      <c r="G512" s="108">
        <v>15</v>
      </c>
      <c r="H512" s="108">
        <v>15</v>
      </c>
      <c r="I512" s="109">
        <v>36.24324</v>
      </c>
      <c r="J512" s="101"/>
      <c r="K512" s="101"/>
    </row>
    <row r="513" spans="1:11" s="30" customFormat="1" ht="51" outlineLevel="1" x14ac:dyDescent="0.25">
      <c r="A513" s="66"/>
      <c r="B513" s="66" t="s">
        <v>92</v>
      </c>
      <c r="C513" s="108" t="s">
        <v>540</v>
      </c>
      <c r="D513" s="66">
        <v>2025</v>
      </c>
      <c r="E513" s="66"/>
      <c r="F513" s="88" t="s">
        <v>110</v>
      </c>
      <c r="G513" s="108">
        <v>20</v>
      </c>
      <c r="H513" s="108">
        <v>5.5</v>
      </c>
      <c r="I513" s="109">
        <v>48.32432</v>
      </c>
      <c r="J513" s="101"/>
      <c r="K513" s="101"/>
    </row>
    <row r="514" spans="1:11" s="30" customFormat="1" ht="51" outlineLevel="1" x14ac:dyDescent="0.25">
      <c r="A514" s="66"/>
      <c r="B514" s="66" t="s">
        <v>92</v>
      </c>
      <c r="C514" s="108" t="s">
        <v>541</v>
      </c>
      <c r="D514" s="66">
        <v>2025</v>
      </c>
      <c r="E514" s="66"/>
      <c r="F514" s="88" t="s">
        <v>110</v>
      </c>
      <c r="G514" s="108">
        <v>53</v>
      </c>
      <c r="H514" s="108">
        <v>3.5</v>
      </c>
      <c r="I514" s="109">
        <v>128.05946</v>
      </c>
      <c r="J514" s="101"/>
      <c r="K514" s="101"/>
    </row>
    <row r="515" spans="1:11" s="30" customFormat="1" ht="51" outlineLevel="1" x14ac:dyDescent="0.25">
      <c r="A515" s="66"/>
      <c r="B515" s="66" t="s">
        <v>92</v>
      </c>
      <c r="C515" s="108" t="s">
        <v>542</v>
      </c>
      <c r="D515" s="66">
        <v>2025</v>
      </c>
      <c r="E515" s="66"/>
      <c r="F515" s="88" t="s">
        <v>110</v>
      </c>
      <c r="G515" s="108">
        <v>40</v>
      </c>
      <c r="H515" s="108">
        <v>12</v>
      </c>
      <c r="I515" s="109">
        <v>96.648649999999989</v>
      </c>
      <c r="J515" s="101"/>
      <c r="K515" s="101"/>
    </row>
    <row r="516" spans="1:11" s="30" customFormat="1" ht="51" outlineLevel="1" x14ac:dyDescent="0.25">
      <c r="A516" s="66"/>
      <c r="B516" s="66" t="s">
        <v>92</v>
      </c>
      <c r="C516" s="108" t="s">
        <v>543</v>
      </c>
      <c r="D516" s="66">
        <v>2025</v>
      </c>
      <c r="E516" s="66"/>
      <c r="F516" s="88" t="s">
        <v>110</v>
      </c>
      <c r="G516" s="111">
        <v>21</v>
      </c>
      <c r="H516" s="111">
        <v>15</v>
      </c>
      <c r="I516" s="109">
        <v>5.0655400000000004</v>
      </c>
      <c r="J516" s="101"/>
      <c r="K516" s="101"/>
    </row>
    <row r="517" spans="1:11" s="30" customFormat="1" ht="51" outlineLevel="1" x14ac:dyDescent="0.25">
      <c r="A517" s="66"/>
      <c r="B517" s="66" t="s">
        <v>92</v>
      </c>
      <c r="C517" s="108" t="s">
        <v>544</v>
      </c>
      <c r="D517" s="66">
        <v>2025</v>
      </c>
      <c r="E517" s="66"/>
      <c r="F517" s="88" t="s">
        <v>110</v>
      </c>
      <c r="G517" s="108">
        <v>22</v>
      </c>
      <c r="H517" s="108">
        <v>15</v>
      </c>
      <c r="I517" s="109">
        <v>53.156760000000006</v>
      </c>
      <c r="J517" s="101"/>
      <c r="K517" s="101"/>
    </row>
    <row r="518" spans="1:11" s="30" customFormat="1" ht="51" outlineLevel="1" x14ac:dyDescent="0.25">
      <c r="A518" s="66"/>
      <c r="B518" s="66" t="s">
        <v>92</v>
      </c>
      <c r="C518" s="108" t="s">
        <v>545</v>
      </c>
      <c r="D518" s="66">
        <v>2025</v>
      </c>
      <c r="E518" s="66"/>
      <c r="F518" s="88" t="s">
        <v>110</v>
      </c>
      <c r="G518" s="108">
        <v>22</v>
      </c>
      <c r="H518" s="108">
        <v>3.5</v>
      </c>
      <c r="I518" s="109">
        <v>53.156760000000006</v>
      </c>
      <c r="J518" s="101"/>
      <c r="K518" s="101"/>
    </row>
    <row r="519" spans="1:11" s="30" customFormat="1" ht="51" outlineLevel="1" x14ac:dyDescent="0.25">
      <c r="A519" s="66"/>
      <c r="B519" s="66" t="s">
        <v>92</v>
      </c>
      <c r="C519" s="108" t="s">
        <v>546</v>
      </c>
      <c r="D519" s="66">
        <v>2025</v>
      </c>
      <c r="E519" s="66"/>
      <c r="F519" s="88" t="s">
        <v>110</v>
      </c>
      <c r="G519" s="108">
        <v>28</v>
      </c>
      <c r="H519" s="108">
        <v>15</v>
      </c>
      <c r="I519" s="109">
        <v>67.654049999999998</v>
      </c>
      <c r="J519" s="101"/>
      <c r="K519" s="101"/>
    </row>
    <row r="520" spans="1:11" s="30" customFormat="1" ht="51" outlineLevel="1" x14ac:dyDescent="0.25">
      <c r="A520" s="66"/>
      <c r="B520" s="66" t="s">
        <v>92</v>
      </c>
      <c r="C520" s="108" t="s">
        <v>547</v>
      </c>
      <c r="D520" s="66">
        <v>2025</v>
      </c>
      <c r="E520" s="66"/>
      <c r="F520" s="88" t="s">
        <v>110</v>
      </c>
      <c r="G520" s="108">
        <v>15</v>
      </c>
      <c r="H520" s="108">
        <v>5</v>
      </c>
      <c r="I520" s="109">
        <v>36.24324</v>
      </c>
      <c r="J520" s="101"/>
      <c r="K520" s="101"/>
    </row>
    <row r="521" spans="1:11" s="30" customFormat="1" ht="51" outlineLevel="1" x14ac:dyDescent="0.25">
      <c r="A521" s="66"/>
      <c r="B521" s="66" t="s">
        <v>92</v>
      </c>
      <c r="C521" s="108" t="s">
        <v>548</v>
      </c>
      <c r="D521" s="66">
        <v>2025</v>
      </c>
      <c r="E521" s="66"/>
      <c r="F521" s="88" t="s">
        <v>110</v>
      </c>
      <c r="G521" s="108">
        <v>15</v>
      </c>
      <c r="H521" s="108">
        <v>13</v>
      </c>
      <c r="I521" s="109">
        <v>36.24324</v>
      </c>
      <c r="J521" s="101"/>
      <c r="K521" s="101"/>
    </row>
    <row r="522" spans="1:11" s="30" customFormat="1" ht="63.75" outlineLevel="1" x14ac:dyDescent="0.25">
      <c r="A522" s="66"/>
      <c r="B522" s="66" t="s">
        <v>92</v>
      </c>
      <c r="C522" s="108" t="s">
        <v>549</v>
      </c>
      <c r="D522" s="66">
        <v>2025</v>
      </c>
      <c r="E522" s="66"/>
      <c r="F522" s="88" t="s">
        <v>110</v>
      </c>
      <c r="G522" s="108">
        <v>25</v>
      </c>
      <c r="H522" s="108">
        <v>4</v>
      </c>
      <c r="I522" s="109">
        <v>60.405410000000003</v>
      </c>
      <c r="J522" s="101"/>
      <c r="K522" s="101"/>
    </row>
    <row r="523" spans="1:11" s="30" customFormat="1" ht="51" outlineLevel="1" x14ac:dyDescent="0.25">
      <c r="A523" s="66"/>
      <c r="B523" s="66" t="s">
        <v>92</v>
      </c>
      <c r="C523" s="108" t="s">
        <v>550</v>
      </c>
      <c r="D523" s="66">
        <v>2025</v>
      </c>
      <c r="E523" s="66"/>
      <c r="F523" s="88" t="s">
        <v>110</v>
      </c>
      <c r="G523" s="111">
        <v>23</v>
      </c>
      <c r="H523" s="111">
        <v>15</v>
      </c>
      <c r="I523" s="109">
        <v>55.572969999999998</v>
      </c>
      <c r="J523" s="101"/>
      <c r="K523" s="101"/>
    </row>
    <row r="524" spans="1:11" s="30" customFormat="1" ht="63.75" outlineLevel="1" x14ac:dyDescent="0.25">
      <c r="A524" s="66"/>
      <c r="B524" s="66" t="s">
        <v>92</v>
      </c>
      <c r="C524" s="108" t="s">
        <v>551</v>
      </c>
      <c r="D524" s="66">
        <v>2025</v>
      </c>
      <c r="E524" s="66"/>
      <c r="F524" s="88" t="s">
        <v>110</v>
      </c>
      <c r="G524" s="108">
        <v>25</v>
      </c>
      <c r="H524" s="108">
        <v>5</v>
      </c>
      <c r="I524" s="109">
        <v>60.405410000000003</v>
      </c>
      <c r="J524" s="101"/>
      <c r="K524" s="101"/>
    </row>
    <row r="525" spans="1:11" s="30" customFormat="1" ht="51" outlineLevel="1" x14ac:dyDescent="0.25">
      <c r="A525" s="66"/>
      <c r="B525" s="66" t="s">
        <v>92</v>
      </c>
      <c r="C525" s="108" t="s">
        <v>552</v>
      </c>
      <c r="D525" s="66">
        <v>2025</v>
      </c>
      <c r="E525" s="66"/>
      <c r="F525" s="88" t="s">
        <v>110</v>
      </c>
      <c r="G525" s="108">
        <v>10</v>
      </c>
      <c r="H525" s="108">
        <v>15</v>
      </c>
      <c r="I525" s="109">
        <v>24.16216</v>
      </c>
      <c r="J525" s="101"/>
      <c r="K525" s="101"/>
    </row>
    <row r="526" spans="1:11" s="30" customFormat="1" ht="63.75" outlineLevel="1" x14ac:dyDescent="0.25">
      <c r="A526" s="66"/>
      <c r="B526" s="66" t="s">
        <v>92</v>
      </c>
      <c r="C526" s="108" t="s">
        <v>553</v>
      </c>
      <c r="D526" s="66">
        <v>2025</v>
      </c>
      <c r="E526" s="66"/>
      <c r="F526" s="88" t="s">
        <v>110</v>
      </c>
      <c r="G526" s="108">
        <v>25</v>
      </c>
      <c r="H526" s="108">
        <v>5</v>
      </c>
      <c r="I526" s="109">
        <v>60.405410000000003</v>
      </c>
      <c r="J526" s="101"/>
      <c r="K526" s="101"/>
    </row>
    <row r="527" spans="1:11" s="30" customFormat="1" ht="63.75" outlineLevel="1" x14ac:dyDescent="0.25">
      <c r="A527" s="66"/>
      <c r="B527" s="66" t="s">
        <v>92</v>
      </c>
      <c r="C527" s="108" t="s">
        <v>554</v>
      </c>
      <c r="D527" s="66">
        <v>2025</v>
      </c>
      <c r="E527" s="66"/>
      <c r="F527" s="88" t="s">
        <v>110</v>
      </c>
      <c r="G527" s="108">
        <v>25</v>
      </c>
      <c r="H527" s="108">
        <v>4</v>
      </c>
      <c r="I527" s="109">
        <v>60.405410000000003</v>
      </c>
      <c r="J527" s="101"/>
      <c r="K527" s="101"/>
    </row>
    <row r="528" spans="1:11" s="30" customFormat="1" ht="51" outlineLevel="1" x14ac:dyDescent="0.25">
      <c r="A528" s="66"/>
      <c r="B528" s="66" t="s">
        <v>92</v>
      </c>
      <c r="C528" s="108" t="s">
        <v>555</v>
      </c>
      <c r="D528" s="66">
        <v>2025</v>
      </c>
      <c r="E528" s="66"/>
      <c r="F528" s="88" t="s">
        <v>110</v>
      </c>
      <c r="G528" s="108">
        <v>20</v>
      </c>
      <c r="H528" s="108">
        <v>15</v>
      </c>
      <c r="I528" s="109">
        <v>2416.2162599999997</v>
      </c>
      <c r="J528" s="101"/>
      <c r="K528" s="101"/>
    </row>
    <row r="529" spans="1:11" s="30" customFormat="1" ht="51" outlineLevel="1" x14ac:dyDescent="0.25">
      <c r="A529" s="66"/>
      <c r="B529" s="66" t="s">
        <v>92</v>
      </c>
      <c r="C529" s="108" t="s">
        <v>556</v>
      </c>
      <c r="D529" s="66">
        <v>2025</v>
      </c>
      <c r="E529" s="66"/>
      <c r="F529" s="88" t="s">
        <v>110</v>
      </c>
      <c r="G529" s="108">
        <v>27</v>
      </c>
      <c r="H529" s="108">
        <v>15</v>
      </c>
      <c r="I529" s="109">
        <v>65.237839999999991</v>
      </c>
      <c r="J529" s="101"/>
      <c r="K529" s="101"/>
    </row>
    <row r="530" spans="1:11" s="30" customFormat="1" ht="51" outlineLevel="1" x14ac:dyDescent="0.25">
      <c r="A530" s="66"/>
      <c r="B530" s="66" t="s">
        <v>92</v>
      </c>
      <c r="C530" s="108" t="s">
        <v>557</v>
      </c>
      <c r="D530" s="66">
        <v>2025</v>
      </c>
      <c r="E530" s="66"/>
      <c r="F530" s="97" t="s">
        <v>110</v>
      </c>
      <c r="G530" s="112">
        <v>30</v>
      </c>
      <c r="H530" s="112">
        <v>15</v>
      </c>
      <c r="I530" s="109">
        <v>72.486490000000003</v>
      </c>
      <c r="J530" s="101"/>
      <c r="K530" s="101"/>
    </row>
    <row r="531" spans="1:11" s="30" customFormat="1" ht="45" outlineLevel="1" x14ac:dyDescent="0.25">
      <c r="A531" s="66"/>
      <c r="B531" s="66" t="s">
        <v>92</v>
      </c>
      <c r="C531" s="113" t="s">
        <v>558</v>
      </c>
      <c r="D531" s="66">
        <v>2025</v>
      </c>
      <c r="E531" s="66"/>
      <c r="F531" s="66" t="s">
        <v>110</v>
      </c>
      <c r="G531" s="66">
        <v>10</v>
      </c>
      <c r="H531" s="66">
        <v>22</v>
      </c>
      <c r="I531" s="98">
        <f t="shared" ref="I531:I553" si="0">2416216.24*J531/1000</f>
        <v>24.1621624</v>
      </c>
      <c r="J531" s="101">
        <f>G531/1000</f>
        <v>0.01</v>
      </c>
      <c r="K531" s="101"/>
    </row>
    <row r="532" spans="1:11" s="30" customFormat="1" ht="60" outlineLevel="1" x14ac:dyDescent="0.25">
      <c r="A532" s="66"/>
      <c r="B532" s="66" t="s">
        <v>92</v>
      </c>
      <c r="C532" s="114" t="s">
        <v>559</v>
      </c>
      <c r="D532" s="66">
        <v>2025</v>
      </c>
      <c r="E532" s="66"/>
      <c r="F532" s="66" t="s">
        <v>110</v>
      </c>
      <c r="G532" s="66">
        <v>10</v>
      </c>
      <c r="H532" s="66">
        <v>22</v>
      </c>
      <c r="I532" s="98">
        <f t="shared" si="0"/>
        <v>24.1621624</v>
      </c>
      <c r="J532" s="101">
        <f t="shared" ref="J532:J552" si="1">G532/1000</f>
        <v>0.01</v>
      </c>
      <c r="K532" s="101"/>
    </row>
    <row r="533" spans="1:11" s="30" customFormat="1" ht="60" outlineLevel="1" x14ac:dyDescent="0.25">
      <c r="A533" s="66"/>
      <c r="B533" s="66" t="s">
        <v>92</v>
      </c>
      <c r="C533" s="114" t="s">
        <v>560</v>
      </c>
      <c r="D533" s="66">
        <v>2025</v>
      </c>
      <c r="E533" s="66"/>
      <c r="F533" s="66" t="s">
        <v>110</v>
      </c>
      <c r="G533" s="66">
        <v>30</v>
      </c>
      <c r="H533" s="66">
        <v>16</v>
      </c>
      <c r="I533" s="98">
        <f t="shared" si="0"/>
        <v>72.486487199999999</v>
      </c>
      <c r="J533" s="101">
        <f t="shared" si="1"/>
        <v>0.03</v>
      </c>
      <c r="K533" s="101"/>
    </row>
    <row r="534" spans="1:11" s="30" customFormat="1" ht="60" outlineLevel="1" x14ac:dyDescent="0.25">
      <c r="A534" s="66"/>
      <c r="B534" s="66" t="s">
        <v>92</v>
      </c>
      <c r="C534" s="114" t="s">
        <v>561</v>
      </c>
      <c r="D534" s="66">
        <v>2025</v>
      </c>
      <c r="E534" s="66"/>
      <c r="F534" s="66" t="s">
        <v>110</v>
      </c>
      <c r="G534" s="66">
        <v>10</v>
      </c>
      <c r="H534" s="66">
        <v>22</v>
      </c>
      <c r="I534" s="98">
        <f t="shared" si="0"/>
        <v>24.1621624</v>
      </c>
      <c r="J534" s="101">
        <f t="shared" si="1"/>
        <v>0.01</v>
      </c>
      <c r="K534" s="101"/>
    </row>
    <row r="535" spans="1:11" s="30" customFormat="1" ht="60" outlineLevel="1" x14ac:dyDescent="0.25">
      <c r="A535" s="66"/>
      <c r="B535" s="66" t="s">
        <v>92</v>
      </c>
      <c r="C535" s="114" t="s">
        <v>562</v>
      </c>
      <c r="D535" s="66">
        <v>2025</v>
      </c>
      <c r="E535" s="66"/>
      <c r="F535" s="66" t="s">
        <v>110</v>
      </c>
      <c r="G535" s="66">
        <v>10</v>
      </c>
      <c r="H535" s="66">
        <v>16</v>
      </c>
      <c r="I535" s="98">
        <f t="shared" si="0"/>
        <v>24.1621624</v>
      </c>
      <c r="J535" s="101">
        <f t="shared" si="1"/>
        <v>0.01</v>
      </c>
      <c r="K535" s="101"/>
    </row>
    <row r="536" spans="1:11" s="30" customFormat="1" ht="60" outlineLevel="1" x14ac:dyDescent="0.25">
      <c r="A536" s="66"/>
      <c r="B536" s="66" t="s">
        <v>92</v>
      </c>
      <c r="C536" s="114" t="s">
        <v>563</v>
      </c>
      <c r="D536" s="66">
        <v>2025</v>
      </c>
      <c r="E536" s="66"/>
      <c r="F536" s="66" t="s">
        <v>110</v>
      </c>
      <c r="G536" s="66">
        <v>10</v>
      </c>
      <c r="H536" s="66">
        <v>22</v>
      </c>
      <c r="I536" s="98">
        <f t="shared" si="0"/>
        <v>24.1621624</v>
      </c>
      <c r="J536" s="101">
        <f t="shared" si="1"/>
        <v>0.01</v>
      </c>
      <c r="K536" s="101"/>
    </row>
    <row r="537" spans="1:11" s="30" customFormat="1" ht="60" outlineLevel="1" x14ac:dyDescent="0.25">
      <c r="A537" s="66"/>
      <c r="B537" s="66" t="s">
        <v>92</v>
      </c>
      <c r="C537" s="114" t="s">
        <v>564</v>
      </c>
      <c r="D537" s="66">
        <v>2025</v>
      </c>
      <c r="E537" s="66"/>
      <c r="F537" s="66" t="s">
        <v>110</v>
      </c>
      <c r="G537" s="66">
        <v>10</v>
      </c>
      <c r="H537" s="66">
        <v>32</v>
      </c>
      <c r="I537" s="98">
        <f t="shared" si="0"/>
        <v>24.1621624</v>
      </c>
      <c r="J537" s="101">
        <f t="shared" si="1"/>
        <v>0.01</v>
      </c>
      <c r="K537" s="101"/>
    </row>
    <row r="538" spans="1:11" s="30" customFormat="1" ht="60" outlineLevel="1" x14ac:dyDescent="0.25">
      <c r="A538" s="66"/>
      <c r="B538" s="66" t="s">
        <v>92</v>
      </c>
      <c r="C538" s="114" t="s">
        <v>565</v>
      </c>
      <c r="D538" s="66">
        <v>2025</v>
      </c>
      <c r="E538" s="66"/>
      <c r="F538" s="66" t="s">
        <v>110</v>
      </c>
      <c r="G538" s="66">
        <v>10</v>
      </c>
      <c r="H538" s="66">
        <v>32</v>
      </c>
      <c r="I538" s="98">
        <f t="shared" si="0"/>
        <v>24.1621624</v>
      </c>
      <c r="J538" s="101">
        <f t="shared" si="1"/>
        <v>0.01</v>
      </c>
      <c r="K538" s="101"/>
    </row>
    <row r="539" spans="1:11" s="30" customFormat="1" ht="60" outlineLevel="1" x14ac:dyDescent="0.25">
      <c r="A539" s="66"/>
      <c r="B539" s="66" t="s">
        <v>92</v>
      </c>
      <c r="C539" s="114" t="s">
        <v>566</v>
      </c>
      <c r="D539" s="66">
        <v>2025</v>
      </c>
      <c r="E539" s="66"/>
      <c r="F539" s="66" t="s">
        <v>110</v>
      </c>
      <c r="G539" s="66">
        <v>10</v>
      </c>
      <c r="H539" s="66">
        <v>32</v>
      </c>
      <c r="I539" s="98">
        <f t="shared" si="0"/>
        <v>24.1621624</v>
      </c>
      <c r="J539" s="101">
        <f t="shared" si="1"/>
        <v>0.01</v>
      </c>
      <c r="K539" s="101"/>
    </row>
    <row r="540" spans="1:11" s="30" customFormat="1" ht="60" outlineLevel="1" x14ac:dyDescent="0.25">
      <c r="A540" s="66"/>
      <c r="B540" s="66" t="s">
        <v>92</v>
      </c>
      <c r="C540" s="114" t="s">
        <v>567</v>
      </c>
      <c r="D540" s="66">
        <v>2025</v>
      </c>
      <c r="E540" s="66"/>
      <c r="F540" s="66" t="s">
        <v>110</v>
      </c>
      <c r="G540" s="66">
        <v>10</v>
      </c>
      <c r="H540" s="66">
        <v>16</v>
      </c>
      <c r="I540" s="98">
        <f t="shared" si="0"/>
        <v>24.1621624</v>
      </c>
      <c r="J540" s="101">
        <f t="shared" si="1"/>
        <v>0.01</v>
      </c>
      <c r="K540" s="101"/>
    </row>
    <row r="541" spans="1:11" s="30" customFormat="1" ht="75" outlineLevel="1" x14ac:dyDescent="0.25">
      <c r="A541" s="66"/>
      <c r="B541" s="66" t="s">
        <v>92</v>
      </c>
      <c r="C541" s="114" t="s">
        <v>568</v>
      </c>
      <c r="D541" s="66">
        <v>2025</v>
      </c>
      <c r="E541" s="66"/>
      <c r="F541" s="66" t="s">
        <v>110</v>
      </c>
      <c r="G541" s="66">
        <v>10</v>
      </c>
      <c r="H541" s="66">
        <v>16</v>
      </c>
      <c r="I541" s="98">
        <f t="shared" si="0"/>
        <v>24.1621624</v>
      </c>
      <c r="J541" s="101">
        <f t="shared" si="1"/>
        <v>0.01</v>
      </c>
      <c r="K541" s="101"/>
    </row>
    <row r="542" spans="1:11" s="30" customFormat="1" ht="60" outlineLevel="1" x14ac:dyDescent="0.25">
      <c r="A542" s="66"/>
      <c r="B542" s="66" t="s">
        <v>92</v>
      </c>
      <c r="C542" s="114" t="s">
        <v>569</v>
      </c>
      <c r="D542" s="66">
        <v>2025</v>
      </c>
      <c r="E542" s="66"/>
      <c r="F542" s="66" t="s">
        <v>110</v>
      </c>
      <c r="G542" s="66">
        <v>10</v>
      </c>
      <c r="H542" s="66">
        <v>16</v>
      </c>
      <c r="I542" s="98">
        <f t="shared" si="0"/>
        <v>24.1621624</v>
      </c>
      <c r="J542" s="101">
        <f t="shared" si="1"/>
        <v>0.01</v>
      </c>
      <c r="K542" s="101"/>
    </row>
    <row r="543" spans="1:11" s="30" customFormat="1" ht="60" outlineLevel="1" x14ac:dyDescent="0.25">
      <c r="A543" s="66"/>
      <c r="B543" s="66" t="s">
        <v>92</v>
      </c>
      <c r="C543" s="114" t="s">
        <v>570</v>
      </c>
      <c r="D543" s="66">
        <v>2025</v>
      </c>
      <c r="E543" s="66"/>
      <c r="F543" s="66" t="s">
        <v>110</v>
      </c>
      <c r="G543" s="66">
        <v>15</v>
      </c>
      <c r="H543" s="66">
        <v>22</v>
      </c>
      <c r="I543" s="98">
        <f t="shared" si="0"/>
        <v>36.2432436</v>
      </c>
      <c r="J543" s="101">
        <f t="shared" si="1"/>
        <v>1.4999999999999999E-2</v>
      </c>
      <c r="K543" s="101"/>
    </row>
    <row r="544" spans="1:11" s="30" customFormat="1" ht="60" outlineLevel="1" x14ac:dyDescent="0.25">
      <c r="A544" s="66"/>
      <c r="B544" s="66" t="s">
        <v>92</v>
      </c>
      <c r="C544" s="114" t="s">
        <v>571</v>
      </c>
      <c r="D544" s="66">
        <v>2025</v>
      </c>
      <c r="E544" s="66"/>
      <c r="F544" s="66" t="s">
        <v>110</v>
      </c>
      <c r="G544" s="66">
        <v>10</v>
      </c>
      <c r="H544" s="66">
        <v>22</v>
      </c>
      <c r="I544" s="98">
        <f t="shared" si="0"/>
        <v>24.1621624</v>
      </c>
      <c r="J544" s="101">
        <f t="shared" si="1"/>
        <v>0.01</v>
      </c>
      <c r="K544" s="101"/>
    </row>
    <row r="545" spans="1:11" s="30" customFormat="1" ht="60" outlineLevel="1" x14ac:dyDescent="0.25">
      <c r="A545" s="66"/>
      <c r="B545" s="66" t="s">
        <v>92</v>
      </c>
      <c r="C545" s="114" t="s">
        <v>572</v>
      </c>
      <c r="D545" s="66">
        <v>2025</v>
      </c>
      <c r="E545" s="66"/>
      <c r="F545" s="66" t="s">
        <v>110</v>
      </c>
      <c r="G545" s="66">
        <v>10</v>
      </c>
      <c r="H545" s="66">
        <v>22</v>
      </c>
      <c r="I545" s="98">
        <f t="shared" si="0"/>
        <v>24.1621624</v>
      </c>
      <c r="J545" s="101">
        <f t="shared" si="1"/>
        <v>0.01</v>
      </c>
      <c r="K545" s="101"/>
    </row>
    <row r="546" spans="1:11" s="30" customFormat="1" ht="63" outlineLevel="1" x14ac:dyDescent="0.25">
      <c r="A546" s="66"/>
      <c r="B546" s="66" t="s">
        <v>92</v>
      </c>
      <c r="C546" s="79" t="s">
        <v>573</v>
      </c>
      <c r="D546" s="66">
        <v>2025</v>
      </c>
      <c r="E546" s="66"/>
      <c r="F546" s="66" t="s">
        <v>110</v>
      </c>
      <c r="G546" s="66">
        <v>10</v>
      </c>
      <c r="H546" s="66">
        <v>32</v>
      </c>
      <c r="I546" s="100">
        <f t="shared" si="0"/>
        <v>24.1621624</v>
      </c>
      <c r="J546" s="101">
        <f t="shared" si="1"/>
        <v>0.01</v>
      </c>
      <c r="K546" s="101"/>
    </row>
    <row r="547" spans="1:11" s="30" customFormat="1" ht="63" outlineLevel="1" x14ac:dyDescent="0.25">
      <c r="A547" s="66"/>
      <c r="B547" s="66" t="s">
        <v>92</v>
      </c>
      <c r="C547" s="79" t="s">
        <v>574</v>
      </c>
      <c r="D547" s="66">
        <v>2025</v>
      </c>
      <c r="E547" s="66"/>
      <c r="F547" s="66" t="s">
        <v>110</v>
      </c>
      <c r="G547" s="66">
        <v>15</v>
      </c>
      <c r="H547" s="66">
        <v>22</v>
      </c>
      <c r="I547" s="100">
        <f t="shared" si="0"/>
        <v>36.2432436</v>
      </c>
      <c r="J547" s="101">
        <f t="shared" si="1"/>
        <v>1.4999999999999999E-2</v>
      </c>
      <c r="K547" s="101"/>
    </row>
    <row r="548" spans="1:11" s="30" customFormat="1" ht="78.75" outlineLevel="1" x14ac:dyDescent="0.25">
      <c r="A548" s="66"/>
      <c r="B548" s="66" t="s">
        <v>92</v>
      </c>
      <c r="C548" s="79" t="s">
        <v>575</v>
      </c>
      <c r="D548" s="66">
        <v>2025</v>
      </c>
      <c r="E548" s="66"/>
      <c r="F548" s="66" t="s">
        <v>110</v>
      </c>
      <c r="G548" s="66">
        <v>10</v>
      </c>
      <c r="H548" s="66">
        <v>16</v>
      </c>
      <c r="I548" s="100">
        <f t="shared" si="0"/>
        <v>24.1621624</v>
      </c>
      <c r="J548" s="101">
        <f t="shared" si="1"/>
        <v>0.01</v>
      </c>
      <c r="K548" s="101"/>
    </row>
    <row r="549" spans="1:11" s="30" customFormat="1" ht="78.75" outlineLevel="1" x14ac:dyDescent="0.25">
      <c r="A549" s="66"/>
      <c r="B549" s="66" t="s">
        <v>92</v>
      </c>
      <c r="C549" s="79" t="s">
        <v>576</v>
      </c>
      <c r="D549" s="66">
        <v>2025</v>
      </c>
      <c r="E549" s="66"/>
      <c r="F549" s="66" t="s">
        <v>110</v>
      </c>
      <c r="G549" s="66">
        <v>10</v>
      </c>
      <c r="H549" s="66">
        <v>16</v>
      </c>
      <c r="I549" s="100">
        <f t="shared" si="0"/>
        <v>24.1621624</v>
      </c>
      <c r="J549" s="101">
        <f t="shared" si="1"/>
        <v>0.01</v>
      </c>
      <c r="K549" s="101"/>
    </row>
    <row r="550" spans="1:11" s="30" customFormat="1" ht="63" outlineLevel="1" x14ac:dyDescent="0.25">
      <c r="A550" s="66"/>
      <c r="B550" s="66" t="s">
        <v>92</v>
      </c>
      <c r="C550" s="79" t="s">
        <v>577</v>
      </c>
      <c r="D550" s="66">
        <v>2025</v>
      </c>
      <c r="E550" s="66"/>
      <c r="F550" s="66" t="s">
        <v>110</v>
      </c>
      <c r="G550" s="66">
        <v>10</v>
      </c>
      <c r="H550" s="66">
        <v>22</v>
      </c>
      <c r="I550" s="100">
        <f t="shared" si="0"/>
        <v>24.1621624</v>
      </c>
      <c r="J550" s="101">
        <f t="shared" si="1"/>
        <v>0.01</v>
      </c>
      <c r="K550" s="101"/>
    </row>
    <row r="551" spans="1:11" s="30" customFormat="1" ht="63" outlineLevel="1" x14ac:dyDescent="0.25">
      <c r="A551" s="66"/>
      <c r="B551" s="66" t="s">
        <v>92</v>
      </c>
      <c r="C551" s="79" t="s">
        <v>578</v>
      </c>
      <c r="D551" s="66">
        <v>2025</v>
      </c>
      <c r="E551" s="66"/>
      <c r="F551" s="66" t="s">
        <v>110</v>
      </c>
      <c r="G551" s="66">
        <v>10</v>
      </c>
      <c r="H551" s="66">
        <v>22</v>
      </c>
      <c r="I551" s="100">
        <f t="shared" si="0"/>
        <v>24.1621624</v>
      </c>
      <c r="J551" s="101">
        <f t="shared" si="1"/>
        <v>0.01</v>
      </c>
      <c r="K551" s="101"/>
    </row>
    <row r="552" spans="1:11" s="30" customFormat="1" ht="63" outlineLevel="1" x14ac:dyDescent="0.25">
      <c r="A552" s="66"/>
      <c r="B552" s="66" t="s">
        <v>92</v>
      </c>
      <c r="C552" s="79" t="s">
        <v>579</v>
      </c>
      <c r="D552" s="66">
        <v>2025</v>
      </c>
      <c r="E552" s="66"/>
      <c r="F552" s="66" t="s">
        <v>110</v>
      </c>
      <c r="G552" s="66">
        <v>10</v>
      </c>
      <c r="H552" s="66">
        <v>22</v>
      </c>
      <c r="I552" s="100">
        <f t="shared" si="0"/>
        <v>24.1621624</v>
      </c>
      <c r="J552" s="101">
        <f t="shared" si="1"/>
        <v>0.01</v>
      </c>
      <c r="K552" s="101"/>
    </row>
    <row r="553" spans="1:11" s="30" customFormat="1" ht="63" outlineLevel="1" x14ac:dyDescent="0.25">
      <c r="A553" s="66"/>
      <c r="B553" s="66" t="s">
        <v>92</v>
      </c>
      <c r="C553" s="79" t="s">
        <v>580</v>
      </c>
      <c r="D553" s="66">
        <v>2025</v>
      </c>
      <c r="E553" s="66"/>
      <c r="F553" s="66" t="s">
        <v>110</v>
      </c>
      <c r="G553" s="66">
        <v>10</v>
      </c>
      <c r="H553" s="66">
        <v>16</v>
      </c>
      <c r="I553" s="100">
        <f t="shared" si="0"/>
        <v>24.1621624</v>
      </c>
      <c r="J553" s="101">
        <f>G553/1000</f>
        <v>0.01</v>
      </c>
      <c r="K553" s="101"/>
    </row>
    <row r="554" spans="1:11" s="30" customFormat="1" ht="60" outlineLevel="1" x14ac:dyDescent="0.25">
      <c r="A554" s="66"/>
      <c r="B554" s="66" t="s">
        <v>92</v>
      </c>
      <c r="C554" s="114" t="s">
        <v>581</v>
      </c>
      <c r="D554" s="66">
        <v>2025</v>
      </c>
      <c r="E554" s="66"/>
      <c r="F554" s="66" t="s">
        <v>110</v>
      </c>
      <c r="G554" s="66">
        <v>10</v>
      </c>
      <c r="H554" s="66">
        <v>16</v>
      </c>
      <c r="I554" s="100">
        <v>24.1621624</v>
      </c>
      <c r="J554" s="101">
        <f t="shared" ref="J554:J568" si="2">G554/1000</f>
        <v>0.01</v>
      </c>
      <c r="K554" s="101"/>
    </row>
    <row r="555" spans="1:11" s="30" customFormat="1" ht="60" outlineLevel="1" x14ac:dyDescent="0.25">
      <c r="A555" s="66"/>
      <c r="B555" s="66" t="s">
        <v>92</v>
      </c>
      <c r="C555" s="114" t="s">
        <v>582</v>
      </c>
      <c r="D555" s="66">
        <v>2025</v>
      </c>
      <c r="E555" s="66"/>
      <c r="F555" s="66" t="s">
        <v>110</v>
      </c>
      <c r="G555" s="66">
        <v>20</v>
      </c>
      <c r="H555" s="66">
        <v>16</v>
      </c>
      <c r="I555" s="100">
        <v>24.1621624</v>
      </c>
      <c r="J555" s="101">
        <f t="shared" si="2"/>
        <v>0.02</v>
      </c>
      <c r="K555" s="101"/>
    </row>
    <row r="556" spans="1:11" s="30" customFormat="1" ht="60" outlineLevel="1" x14ac:dyDescent="0.25">
      <c r="A556" s="66"/>
      <c r="B556" s="66" t="s">
        <v>92</v>
      </c>
      <c r="C556" s="115" t="s">
        <v>583</v>
      </c>
      <c r="D556" s="66">
        <v>2025</v>
      </c>
      <c r="E556" s="66"/>
      <c r="F556" s="66" t="s">
        <v>110</v>
      </c>
      <c r="G556" s="66">
        <v>8</v>
      </c>
      <c r="H556" s="66">
        <v>16</v>
      </c>
      <c r="I556" s="100">
        <f t="shared" ref="I556:I569" si="3">2416216.24*J556/1000</f>
        <v>19.329729920000002</v>
      </c>
      <c r="J556" s="101">
        <f t="shared" si="2"/>
        <v>8.0000000000000002E-3</v>
      </c>
      <c r="K556" s="101"/>
    </row>
    <row r="557" spans="1:11" s="30" customFormat="1" ht="60" outlineLevel="1" x14ac:dyDescent="0.25">
      <c r="A557" s="66"/>
      <c r="B557" s="66" t="s">
        <v>92</v>
      </c>
      <c r="C557" s="114" t="s">
        <v>584</v>
      </c>
      <c r="D557" s="66">
        <v>2025</v>
      </c>
      <c r="E557" s="66"/>
      <c r="F557" s="66" t="s">
        <v>110</v>
      </c>
      <c r="G557" s="66">
        <v>15</v>
      </c>
      <c r="H557" s="66">
        <v>22</v>
      </c>
      <c r="I557" s="100">
        <f t="shared" si="3"/>
        <v>36.2432436</v>
      </c>
      <c r="J557" s="101">
        <f t="shared" si="2"/>
        <v>1.4999999999999999E-2</v>
      </c>
      <c r="K557" s="101"/>
    </row>
    <row r="558" spans="1:11" s="30" customFormat="1" ht="60" outlineLevel="1" x14ac:dyDescent="0.25">
      <c r="A558" s="66"/>
      <c r="B558" s="66" t="s">
        <v>92</v>
      </c>
      <c r="C558" s="114" t="s">
        <v>585</v>
      </c>
      <c r="D558" s="66">
        <v>2025</v>
      </c>
      <c r="E558" s="66"/>
      <c r="F558" s="66" t="s">
        <v>110</v>
      </c>
      <c r="G558" s="66">
        <v>10</v>
      </c>
      <c r="H558" s="66">
        <v>16</v>
      </c>
      <c r="I558" s="100">
        <f t="shared" si="3"/>
        <v>24.1621624</v>
      </c>
      <c r="J558" s="101">
        <f t="shared" si="2"/>
        <v>0.01</v>
      </c>
      <c r="K558" s="101"/>
    </row>
    <row r="559" spans="1:11" s="30" customFormat="1" ht="60" outlineLevel="1" x14ac:dyDescent="0.25">
      <c r="A559" s="66"/>
      <c r="B559" s="66" t="s">
        <v>92</v>
      </c>
      <c r="C559" s="114" t="s">
        <v>586</v>
      </c>
      <c r="D559" s="66">
        <v>2025</v>
      </c>
      <c r="E559" s="66"/>
      <c r="F559" s="66" t="s">
        <v>110</v>
      </c>
      <c r="G559" s="66">
        <v>15</v>
      </c>
      <c r="H559" s="66">
        <v>22</v>
      </c>
      <c r="I559" s="100">
        <f t="shared" si="3"/>
        <v>36.2432436</v>
      </c>
      <c r="J559" s="101">
        <f t="shared" si="2"/>
        <v>1.4999999999999999E-2</v>
      </c>
      <c r="K559" s="101"/>
    </row>
    <row r="560" spans="1:11" s="30" customFormat="1" ht="60" outlineLevel="1" x14ac:dyDescent="0.25">
      <c r="A560" s="66"/>
      <c r="B560" s="66" t="s">
        <v>92</v>
      </c>
      <c r="C560" s="114" t="s">
        <v>587</v>
      </c>
      <c r="D560" s="66">
        <v>2025</v>
      </c>
      <c r="E560" s="66"/>
      <c r="F560" s="66" t="s">
        <v>110</v>
      </c>
      <c r="G560" s="66">
        <v>10</v>
      </c>
      <c r="H560" s="66">
        <v>32</v>
      </c>
      <c r="I560" s="100">
        <f t="shared" si="3"/>
        <v>24.1621624</v>
      </c>
      <c r="J560" s="101">
        <f t="shared" si="2"/>
        <v>0.01</v>
      </c>
      <c r="K560" s="101"/>
    </row>
    <row r="561" spans="1:11" s="30" customFormat="1" ht="60" outlineLevel="1" x14ac:dyDescent="0.25">
      <c r="A561" s="66"/>
      <c r="B561" s="66" t="s">
        <v>92</v>
      </c>
      <c r="C561" s="114" t="s">
        <v>588</v>
      </c>
      <c r="D561" s="66">
        <v>2025</v>
      </c>
      <c r="E561" s="66"/>
      <c r="F561" s="66" t="s">
        <v>110</v>
      </c>
      <c r="G561" s="66">
        <v>10</v>
      </c>
      <c r="H561" s="66">
        <v>16</v>
      </c>
      <c r="I561" s="100">
        <f t="shared" si="3"/>
        <v>24.1621624</v>
      </c>
      <c r="J561" s="101">
        <f t="shared" si="2"/>
        <v>0.01</v>
      </c>
      <c r="K561" s="101"/>
    </row>
    <row r="562" spans="1:11" s="30" customFormat="1" ht="60" outlineLevel="1" x14ac:dyDescent="0.25">
      <c r="A562" s="66"/>
      <c r="B562" s="66" t="s">
        <v>92</v>
      </c>
      <c r="C562" s="114" t="s">
        <v>589</v>
      </c>
      <c r="D562" s="66">
        <v>2025</v>
      </c>
      <c r="E562" s="66"/>
      <c r="F562" s="66" t="s">
        <v>110</v>
      </c>
      <c r="G562" s="66">
        <v>10</v>
      </c>
      <c r="H562" s="66">
        <v>32</v>
      </c>
      <c r="I562" s="100">
        <f t="shared" si="3"/>
        <v>24.1621624</v>
      </c>
      <c r="J562" s="101">
        <f t="shared" si="2"/>
        <v>0.01</v>
      </c>
      <c r="K562" s="101"/>
    </row>
    <row r="563" spans="1:11" s="30" customFormat="1" ht="82.5" outlineLevel="1" x14ac:dyDescent="0.25">
      <c r="A563" s="66"/>
      <c r="B563" s="66" t="s">
        <v>92</v>
      </c>
      <c r="C563" s="116" t="s">
        <v>590</v>
      </c>
      <c r="D563" s="66">
        <v>2025</v>
      </c>
      <c r="E563" s="66"/>
      <c r="F563" s="66" t="s">
        <v>110</v>
      </c>
      <c r="G563" s="66">
        <v>5</v>
      </c>
      <c r="H563" s="66">
        <v>22</v>
      </c>
      <c r="I563" s="100">
        <f t="shared" si="3"/>
        <v>12.0810812</v>
      </c>
      <c r="J563" s="101">
        <f t="shared" si="2"/>
        <v>5.0000000000000001E-3</v>
      </c>
      <c r="K563" s="101"/>
    </row>
    <row r="564" spans="1:11" s="30" customFormat="1" ht="78.75" outlineLevel="1" x14ac:dyDescent="0.25">
      <c r="A564" s="66"/>
      <c r="B564" s="66" t="s">
        <v>92</v>
      </c>
      <c r="C564" s="79" t="s">
        <v>591</v>
      </c>
      <c r="D564" s="66">
        <v>2025</v>
      </c>
      <c r="E564" s="66"/>
      <c r="F564" s="66" t="s">
        <v>110</v>
      </c>
      <c r="G564" s="66">
        <v>600</v>
      </c>
      <c r="H564" s="66">
        <v>20</v>
      </c>
      <c r="I564" s="100">
        <f t="shared" si="3"/>
        <v>1449.7297440000002</v>
      </c>
      <c r="J564" s="101">
        <f t="shared" si="2"/>
        <v>0.6</v>
      </c>
      <c r="K564" s="101"/>
    </row>
    <row r="565" spans="1:11" s="30" customFormat="1" ht="78.75" outlineLevel="1" x14ac:dyDescent="0.25">
      <c r="A565" s="66"/>
      <c r="B565" s="66" t="s">
        <v>92</v>
      </c>
      <c r="C565" s="79" t="s">
        <v>591</v>
      </c>
      <c r="D565" s="66">
        <v>2025</v>
      </c>
      <c r="E565" s="66"/>
      <c r="F565" s="66" t="s">
        <v>110</v>
      </c>
      <c r="G565" s="66">
        <v>13</v>
      </c>
      <c r="H565" s="66">
        <v>20</v>
      </c>
      <c r="I565" s="100">
        <f t="shared" si="3"/>
        <v>31.410811120000002</v>
      </c>
      <c r="J565" s="101">
        <f t="shared" si="2"/>
        <v>1.2999999999999999E-2</v>
      </c>
      <c r="K565" s="101"/>
    </row>
    <row r="566" spans="1:11" s="30" customFormat="1" ht="45" outlineLevel="1" x14ac:dyDescent="0.25">
      <c r="A566" s="66"/>
      <c r="B566" s="66" t="s">
        <v>92</v>
      </c>
      <c r="C566" s="114" t="s">
        <v>592</v>
      </c>
      <c r="D566" s="66">
        <v>2025</v>
      </c>
      <c r="E566" s="66"/>
      <c r="F566" s="66" t="s">
        <v>110</v>
      </c>
      <c r="G566" s="66">
        <v>34</v>
      </c>
      <c r="H566" s="66">
        <v>40</v>
      </c>
      <c r="I566" s="100">
        <f t="shared" si="3"/>
        <v>82.151352160000016</v>
      </c>
      <c r="J566" s="101">
        <f t="shared" si="2"/>
        <v>3.4000000000000002E-2</v>
      </c>
      <c r="K566" s="101"/>
    </row>
    <row r="567" spans="1:11" s="30" customFormat="1" ht="75" outlineLevel="1" x14ac:dyDescent="0.25">
      <c r="A567" s="66"/>
      <c r="B567" s="66" t="s">
        <v>92</v>
      </c>
      <c r="C567" s="114" t="s">
        <v>593</v>
      </c>
      <c r="D567" s="66">
        <v>2025</v>
      </c>
      <c r="E567" s="66"/>
      <c r="F567" s="66" t="s">
        <v>110</v>
      </c>
      <c r="G567" s="66">
        <v>7</v>
      </c>
      <c r="H567" s="66">
        <v>45</v>
      </c>
      <c r="I567" s="100">
        <f t="shared" si="3"/>
        <v>16.913513680000005</v>
      </c>
      <c r="J567" s="101">
        <f t="shared" si="2"/>
        <v>7.0000000000000001E-3</v>
      </c>
      <c r="K567" s="101"/>
    </row>
    <row r="568" spans="1:11" s="30" customFormat="1" ht="63" outlineLevel="1" x14ac:dyDescent="0.25">
      <c r="A568" s="66"/>
      <c r="B568" s="66" t="s">
        <v>92</v>
      </c>
      <c r="C568" s="66" t="s">
        <v>594</v>
      </c>
      <c r="D568" s="66">
        <v>2025</v>
      </c>
      <c r="E568" s="66"/>
      <c r="F568" s="66" t="s">
        <v>110</v>
      </c>
      <c r="G568" s="66">
        <v>38</v>
      </c>
      <c r="H568" s="66">
        <v>25</v>
      </c>
      <c r="I568" s="100">
        <f t="shared" si="3"/>
        <v>91.816217120000005</v>
      </c>
      <c r="J568" s="101">
        <f t="shared" si="2"/>
        <v>3.7999999999999999E-2</v>
      </c>
      <c r="K568" s="101"/>
    </row>
    <row r="569" spans="1:11" s="30" customFormat="1" ht="63" outlineLevel="1" x14ac:dyDescent="0.25">
      <c r="A569" s="66"/>
      <c r="B569" s="66"/>
      <c r="C569" s="66" t="s">
        <v>595</v>
      </c>
      <c r="D569" s="66">
        <v>2025</v>
      </c>
      <c r="E569" s="66"/>
      <c r="F569" s="66" t="s">
        <v>110</v>
      </c>
      <c r="G569" s="66">
        <v>70</v>
      </c>
      <c r="H569" s="66">
        <v>56</v>
      </c>
      <c r="I569" s="100">
        <f t="shared" si="3"/>
        <v>169.13513680000003</v>
      </c>
      <c r="J569" s="101">
        <f>G569/1000</f>
        <v>7.0000000000000007E-2</v>
      </c>
      <c r="K569" s="101"/>
    </row>
    <row r="570" spans="1:11" s="30" customFormat="1" ht="15.75" outlineLevel="1" x14ac:dyDescent="0.25">
      <c r="A570" s="66"/>
      <c r="B570" s="66"/>
      <c r="C570" s="79"/>
      <c r="D570" s="79"/>
      <c r="E570" s="66"/>
      <c r="F570" s="66"/>
      <c r="G570" s="66"/>
      <c r="H570" s="66"/>
      <c r="I570" s="100"/>
      <c r="J570" s="101"/>
      <c r="K570" s="101"/>
    </row>
    <row r="571" spans="1:11" s="30" customFormat="1" ht="15.75" outlineLevel="1" x14ac:dyDescent="0.25">
      <c r="A571" s="66"/>
      <c r="B571" s="66"/>
      <c r="C571" s="79"/>
      <c r="D571" s="79"/>
      <c r="E571" s="66">
        <v>2022</v>
      </c>
      <c r="F571" s="66"/>
      <c r="G571" s="66"/>
      <c r="H571" s="66"/>
      <c r="I571" s="102"/>
      <c r="J571" s="101"/>
      <c r="K571" s="101"/>
    </row>
    <row r="572" spans="1:11" s="30" customFormat="1" ht="15.75" hidden="1" x14ac:dyDescent="0.25">
      <c r="A572" s="66"/>
      <c r="B572" s="303" t="s">
        <v>92</v>
      </c>
      <c r="C572" s="334" t="s">
        <v>93</v>
      </c>
      <c r="D572" s="67"/>
      <c r="E572" s="334"/>
      <c r="F572" s="303" t="s">
        <v>87</v>
      </c>
      <c r="G572" s="334"/>
      <c r="H572" s="334"/>
      <c r="I572" s="305"/>
      <c r="J572" s="68"/>
      <c r="K572" s="68"/>
    </row>
    <row r="573" spans="1:11" s="30" customFormat="1" ht="15.75" hidden="1" x14ac:dyDescent="0.25">
      <c r="A573" s="66"/>
      <c r="B573" s="363"/>
      <c r="C573" s="364"/>
      <c r="D573" s="69"/>
      <c r="E573" s="352"/>
      <c r="F573" s="333"/>
      <c r="G573" s="352"/>
      <c r="H573" s="352"/>
      <c r="I573" s="342"/>
      <c r="J573" s="70"/>
      <c r="K573" s="70"/>
    </row>
    <row r="574" spans="1:11" s="30" customFormat="1" ht="15.75" hidden="1" x14ac:dyDescent="0.25">
      <c r="A574" s="66"/>
      <c r="B574" s="363"/>
      <c r="C574" s="364"/>
      <c r="D574" s="69"/>
      <c r="E574" s="352"/>
      <c r="F574" s="333" t="s">
        <v>87</v>
      </c>
      <c r="G574" s="352"/>
      <c r="H574" s="352"/>
      <c r="I574" s="343"/>
      <c r="J574" s="70"/>
      <c r="K574" s="70"/>
    </row>
    <row r="575" spans="1:11" s="30" customFormat="1" ht="15.75" hidden="1" x14ac:dyDescent="0.25">
      <c r="A575" s="66"/>
      <c r="B575" s="304"/>
      <c r="C575" s="365"/>
      <c r="D575" s="117"/>
      <c r="E575" s="353"/>
      <c r="F575" s="311"/>
      <c r="G575" s="353"/>
      <c r="H575" s="353"/>
      <c r="I575" s="67"/>
      <c r="J575" s="68"/>
      <c r="K575" s="68"/>
    </row>
    <row r="576" spans="1:11" s="30" customFormat="1" ht="31.5" hidden="1" x14ac:dyDescent="0.25">
      <c r="A576" s="66"/>
      <c r="B576" s="73" t="s">
        <v>92</v>
      </c>
      <c r="C576" s="74" t="s">
        <v>84</v>
      </c>
      <c r="D576" s="75">
        <v>2025</v>
      </c>
      <c r="E576" s="73">
        <v>2021</v>
      </c>
      <c r="F576" s="73" t="s">
        <v>87</v>
      </c>
      <c r="G576" s="73">
        <f>SUMIF($E$579:$E$593,$E$576,$G$579:$G$593)</f>
        <v>0</v>
      </c>
      <c r="H576" s="76">
        <f>SUMIF($E$579:$E$593,$E$576,$H$579:$H$593)</f>
        <v>0</v>
      </c>
      <c r="I576" s="77">
        <f>SUMIF($E$579:$E$593,$E$576,$I$579:$I$593)</f>
        <v>0</v>
      </c>
    </row>
    <row r="577" spans="1:37" s="45" customFormat="1" ht="15.75" hidden="1" x14ac:dyDescent="0.25">
      <c r="A577" s="66"/>
      <c r="B577" s="73" t="s">
        <v>92</v>
      </c>
      <c r="C577" s="74" t="s">
        <v>85</v>
      </c>
      <c r="D577" s="74"/>
      <c r="E577" s="73">
        <v>2022</v>
      </c>
      <c r="F577" s="73" t="s">
        <v>87</v>
      </c>
      <c r="G577" s="73">
        <f>SUMIF($E$579:$E$593,$E$577,$G$579:$G$593)</f>
        <v>0</v>
      </c>
      <c r="H577" s="76">
        <f>SUMIF($E$579:$E$593,$E$577,$H$579:$H$593)</f>
        <v>0</v>
      </c>
      <c r="I577" s="76">
        <f>SUMIF($E$579:$E$593,$E$577,$I$579:$I$593)</f>
        <v>0</v>
      </c>
      <c r="J577" s="78"/>
      <c r="K577" s="78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  <c r="AA577" s="30"/>
      <c r="AB577" s="30"/>
      <c r="AC577" s="30"/>
      <c r="AD577" s="30"/>
      <c r="AE577" s="30"/>
      <c r="AF577" s="30"/>
      <c r="AG577" s="30"/>
      <c r="AH577" s="30"/>
      <c r="AI577" s="30"/>
      <c r="AJ577" s="30"/>
      <c r="AK577" s="30"/>
    </row>
    <row r="578" spans="1:37" s="30" customFormat="1" ht="15.75" hidden="1" x14ac:dyDescent="0.25">
      <c r="A578" s="66"/>
      <c r="B578" s="73" t="s">
        <v>92</v>
      </c>
      <c r="C578" s="74" t="s">
        <v>86</v>
      </c>
      <c r="D578" s="74"/>
      <c r="E578" s="73">
        <v>2023</v>
      </c>
      <c r="F578" s="73" t="s">
        <v>87</v>
      </c>
      <c r="G578" s="73">
        <f>SUMIF($E$579:$E$593,$E$578,$G$579:$G$593)</f>
        <v>0</v>
      </c>
      <c r="H578" s="76">
        <f>SUMIF($E$579:$E$593,$E$578,$H$579:$H$593)</f>
        <v>0</v>
      </c>
      <c r="I578" s="76">
        <f>SUMIF($E$579:$E$593,$E$578,$I$579:$I$593)</f>
        <v>0</v>
      </c>
      <c r="J578" s="78"/>
      <c r="K578" s="78"/>
    </row>
    <row r="579" spans="1:37" s="30" customFormat="1" ht="15.75" hidden="1" outlineLevel="1" x14ac:dyDescent="0.25">
      <c r="A579" s="66"/>
      <c r="B579" s="66"/>
      <c r="C579" s="79"/>
      <c r="D579" s="79"/>
      <c r="E579" s="66">
        <v>2022</v>
      </c>
      <c r="F579" s="66"/>
      <c r="G579" s="66"/>
      <c r="H579" s="66"/>
      <c r="I579" s="102"/>
      <c r="J579" s="101"/>
      <c r="K579" s="101"/>
    </row>
    <row r="580" spans="1:37" s="30" customFormat="1" ht="15.75" hidden="1" outlineLevel="1" x14ac:dyDescent="0.25">
      <c r="A580" s="66"/>
      <c r="B580" s="66"/>
      <c r="C580" s="79"/>
      <c r="D580" s="79"/>
      <c r="E580" s="66">
        <v>2022</v>
      </c>
      <c r="F580" s="66"/>
      <c r="G580" s="66"/>
      <c r="H580" s="66"/>
      <c r="I580" s="102"/>
      <c r="J580" s="101"/>
      <c r="K580" s="101"/>
    </row>
    <row r="581" spans="1:37" s="30" customFormat="1" ht="15.75" hidden="1" outlineLevel="1" x14ac:dyDescent="0.25">
      <c r="A581" s="66"/>
      <c r="B581" s="66"/>
      <c r="C581" s="79"/>
      <c r="D581" s="79"/>
      <c r="E581" s="66">
        <v>2022</v>
      </c>
      <c r="F581" s="66"/>
      <c r="G581" s="66"/>
      <c r="H581" s="66"/>
      <c r="I581" s="102"/>
      <c r="J581" s="101"/>
      <c r="K581" s="101"/>
    </row>
    <row r="582" spans="1:37" s="30" customFormat="1" ht="15.75" hidden="1" outlineLevel="1" x14ac:dyDescent="0.25">
      <c r="A582" s="66"/>
      <c r="B582" s="66"/>
      <c r="C582" s="79"/>
      <c r="D582" s="79"/>
      <c r="E582" s="66">
        <v>2022</v>
      </c>
      <c r="F582" s="66"/>
      <c r="G582" s="66"/>
      <c r="H582" s="66"/>
      <c r="I582" s="102"/>
      <c r="J582" s="101"/>
      <c r="K582" s="101"/>
    </row>
    <row r="583" spans="1:37" s="30" customFormat="1" ht="15.75" hidden="1" outlineLevel="1" x14ac:dyDescent="0.25">
      <c r="A583" s="66"/>
      <c r="B583" s="66"/>
      <c r="C583" s="79"/>
      <c r="D583" s="79"/>
      <c r="E583" s="66">
        <v>2022</v>
      </c>
      <c r="F583" s="66"/>
      <c r="G583" s="66"/>
      <c r="H583" s="102"/>
      <c r="I583" s="102"/>
      <c r="J583" s="101"/>
      <c r="K583" s="101"/>
    </row>
    <row r="584" spans="1:37" s="30" customFormat="1" ht="15.75" hidden="1" outlineLevel="1" x14ac:dyDescent="0.25">
      <c r="A584" s="66"/>
      <c r="B584" s="66"/>
      <c r="C584" s="79"/>
      <c r="D584" s="79"/>
      <c r="E584" s="66">
        <v>2022</v>
      </c>
      <c r="F584" s="66"/>
      <c r="G584" s="66"/>
      <c r="H584" s="66"/>
      <c r="I584" s="102"/>
      <c r="J584" s="101"/>
      <c r="K584" s="101"/>
    </row>
    <row r="585" spans="1:37" s="30" customFormat="1" ht="15.75" hidden="1" outlineLevel="1" x14ac:dyDescent="0.25">
      <c r="A585" s="66"/>
      <c r="B585" s="66"/>
      <c r="C585" s="79"/>
      <c r="D585" s="79"/>
      <c r="E585" s="66">
        <v>2022</v>
      </c>
      <c r="F585" s="66"/>
      <c r="G585" s="66"/>
      <c r="H585" s="102"/>
      <c r="I585" s="102"/>
      <c r="J585" s="101"/>
      <c r="K585" s="101"/>
    </row>
    <row r="586" spans="1:37" s="30" customFormat="1" ht="15.75" hidden="1" outlineLevel="1" x14ac:dyDescent="0.25">
      <c r="A586" s="66"/>
      <c r="B586" s="66"/>
      <c r="C586" s="79"/>
      <c r="D586" s="79"/>
      <c r="E586" s="66">
        <v>2022</v>
      </c>
      <c r="F586" s="66"/>
      <c r="G586" s="66"/>
      <c r="H586" s="102"/>
      <c r="I586" s="102"/>
      <c r="J586" s="101"/>
      <c r="K586" s="101"/>
    </row>
    <row r="587" spans="1:37" s="30" customFormat="1" ht="15.75" hidden="1" outlineLevel="1" x14ac:dyDescent="0.25">
      <c r="A587" s="66"/>
      <c r="B587" s="66"/>
      <c r="C587" s="79"/>
      <c r="D587" s="79"/>
      <c r="E587" s="66">
        <v>2022</v>
      </c>
      <c r="F587" s="66"/>
      <c r="G587" s="66"/>
      <c r="H587" s="102"/>
      <c r="I587" s="102"/>
      <c r="J587" s="101"/>
      <c r="K587" s="101"/>
    </row>
    <row r="588" spans="1:37" s="30" customFormat="1" ht="15.75" hidden="1" outlineLevel="1" x14ac:dyDescent="0.25">
      <c r="A588" s="66"/>
      <c r="B588" s="66"/>
      <c r="C588" s="79"/>
      <c r="D588" s="79"/>
      <c r="E588" s="66">
        <v>2022</v>
      </c>
      <c r="F588" s="66"/>
      <c r="G588" s="66"/>
      <c r="H588" s="102"/>
      <c r="I588" s="102"/>
      <c r="J588" s="101"/>
      <c r="K588" s="101"/>
    </row>
    <row r="589" spans="1:37" s="30" customFormat="1" ht="15.75" hidden="1" outlineLevel="1" x14ac:dyDescent="0.25">
      <c r="A589" s="66"/>
      <c r="B589" s="66"/>
      <c r="C589" s="79"/>
      <c r="D589" s="79"/>
      <c r="E589" s="66">
        <v>2022</v>
      </c>
      <c r="F589" s="66"/>
      <c r="G589" s="66"/>
      <c r="H589" s="102"/>
      <c r="I589" s="102"/>
      <c r="J589" s="101"/>
      <c r="K589" s="101"/>
    </row>
    <row r="590" spans="1:37" s="30" customFormat="1" ht="15.75" hidden="1" outlineLevel="1" x14ac:dyDescent="0.25">
      <c r="A590" s="66"/>
      <c r="B590" s="66"/>
      <c r="C590" s="79"/>
      <c r="D590" s="79"/>
      <c r="E590" s="66">
        <v>2022</v>
      </c>
      <c r="F590" s="66"/>
      <c r="G590" s="66"/>
      <c r="H590" s="102"/>
      <c r="I590" s="102"/>
      <c r="J590" s="101"/>
      <c r="K590" s="101"/>
    </row>
    <row r="591" spans="1:37" s="30" customFormat="1" ht="15.75" hidden="1" outlineLevel="1" x14ac:dyDescent="0.25">
      <c r="A591" s="66"/>
      <c r="B591" s="66"/>
      <c r="C591" s="79"/>
      <c r="D591" s="79"/>
      <c r="E591" s="66">
        <v>2022</v>
      </c>
      <c r="F591" s="66"/>
      <c r="G591" s="66"/>
      <c r="H591" s="102"/>
      <c r="I591" s="102"/>
      <c r="J591" s="101"/>
      <c r="K591" s="101"/>
    </row>
    <row r="592" spans="1:37" s="30" customFormat="1" ht="15.75" hidden="1" outlineLevel="1" x14ac:dyDescent="0.25">
      <c r="A592" s="66"/>
      <c r="B592" s="66"/>
      <c r="C592" s="79"/>
      <c r="D592" s="79"/>
      <c r="E592" s="66">
        <v>2022</v>
      </c>
      <c r="F592" s="66"/>
      <c r="G592" s="66"/>
      <c r="H592" s="102"/>
      <c r="I592" s="102"/>
      <c r="J592" s="101"/>
      <c r="K592" s="101"/>
    </row>
    <row r="593" spans="1:37" s="30" customFormat="1" ht="15.75" hidden="1" outlineLevel="1" x14ac:dyDescent="0.25">
      <c r="A593" s="66"/>
      <c r="B593" s="66"/>
      <c r="C593" s="79"/>
      <c r="D593" s="79"/>
      <c r="E593" s="66"/>
      <c r="F593" s="66"/>
      <c r="G593" s="66"/>
      <c r="H593" s="66"/>
      <c r="I593" s="66"/>
      <c r="J593" s="29"/>
      <c r="K593" s="29"/>
    </row>
    <row r="594" spans="1:37" s="30" customFormat="1" ht="15.75" collapsed="1" x14ac:dyDescent="0.25">
      <c r="A594" s="66"/>
      <c r="B594" s="312" t="s">
        <v>596</v>
      </c>
      <c r="C594" s="325" t="s">
        <v>597</v>
      </c>
      <c r="D594" s="94"/>
      <c r="E594" s="330"/>
      <c r="F594" s="312" t="s">
        <v>83</v>
      </c>
      <c r="G594" s="312"/>
      <c r="H594" s="312"/>
      <c r="I594" s="314"/>
      <c r="J594" s="49"/>
      <c r="K594" s="49"/>
    </row>
    <row r="595" spans="1:37" s="30" customFormat="1" ht="15.75" x14ac:dyDescent="0.25">
      <c r="A595" s="66"/>
      <c r="B595" s="356"/>
      <c r="C595" s="361"/>
      <c r="D595" s="328"/>
      <c r="E595" s="348"/>
      <c r="F595" s="356"/>
      <c r="G595" s="356"/>
      <c r="H595" s="356"/>
      <c r="I595" s="359"/>
      <c r="J595" s="96"/>
      <c r="K595" s="96"/>
    </row>
    <row r="596" spans="1:37" s="30" customFormat="1" ht="15.75" x14ac:dyDescent="0.25">
      <c r="A596" s="66"/>
      <c r="B596" s="356"/>
      <c r="C596" s="361"/>
      <c r="D596" s="328"/>
      <c r="E596" s="348"/>
      <c r="F596" s="356"/>
      <c r="G596" s="356"/>
      <c r="H596" s="356"/>
      <c r="I596" s="359"/>
      <c r="J596" s="96"/>
      <c r="K596" s="96"/>
    </row>
    <row r="597" spans="1:37" s="30" customFormat="1" ht="15.75" x14ac:dyDescent="0.25">
      <c r="A597" s="66"/>
      <c r="B597" s="357"/>
      <c r="C597" s="362"/>
      <c r="D597" s="313"/>
      <c r="E597" s="358"/>
      <c r="F597" s="357"/>
      <c r="G597" s="357"/>
      <c r="H597" s="357"/>
      <c r="I597" s="360"/>
      <c r="J597" s="96"/>
      <c r="K597" s="96"/>
    </row>
    <row r="598" spans="1:37" s="30" customFormat="1" ht="31.5" x14ac:dyDescent="0.25">
      <c r="A598" s="66"/>
      <c r="B598" s="98" t="s">
        <v>596</v>
      </c>
      <c r="C598" s="79" t="s">
        <v>84</v>
      </c>
      <c r="D598" s="66">
        <v>2025</v>
      </c>
      <c r="E598" s="89">
        <v>2021</v>
      </c>
      <c r="F598" s="98" t="s">
        <v>83</v>
      </c>
      <c r="G598" s="98">
        <f>G599+G600+G601+G602+G603</f>
        <v>1179</v>
      </c>
      <c r="H598" s="98">
        <f>H599+H600+H601+H602+H603</f>
        <v>435</v>
      </c>
      <c r="I598" s="99">
        <f>I599+I600+I601+I602+I603</f>
        <v>2785.1793542999999</v>
      </c>
    </row>
    <row r="599" spans="1:37" s="30" customFormat="1" ht="94.5" outlineLevel="1" x14ac:dyDescent="0.25">
      <c r="A599" s="66"/>
      <c r="B599" s="98" t="s">
        <v>596</v>
      </c>
      <c r="C599" s="79" t="s">
        <v>598</v>
      </c>
      <c r="D599" s="66">
        <v>2025</v>
      </c>
      <c r="E599" s="66">
        <v>2022</v>
      </c>
      <c r="F599" s="66" t="s">
        <v>83</v>
      </c>
      <c r="G599" s="66">
        <v>370</v>
      </c>
      <c r="H599" s="66">
        <v>35</v>
      </c>
      <c r="I599" s="66">
        <f>2456066.45*0.37/1000</f>
        <v>908.74458650000008</v>
      </c>
      <c r="J599" s="29"/>
      <c r="K599" s="29"/>
    </row>
    <row r="600" spans="1:37" s="30" customFormat="1" ht="78.75" outlineLevel="1" x14ac:dyDescent="0.25">
      <c r="A600" s="66"/>
      <c r="B600" s="98" t="s">
        <v>596</v>
      </c>
      <c r="C600" s="79" t="s">
        <v>599</v>
      </c>
      <c r="D600" s="66">
        <v>2025</v>
      </c>
      <c r="E600" s="66">
        <v>2022</v>
      </c>
      <c r="F600" s="66" t="s">
        <v>83</v>
      </c>
      <c r="G600" s="66">
        <v>250</v>
      </c>
      <c r="H600" s="66">
        <v>80</v>
      </c>
      <c r="I600" s="66">
        <f>2456066.45*0.205/1000</f>
        <v>503.49362224999999</v>
      </c>
      <c r="J600" s="29"/>
      <c r="K600" s="29"/>
    </row>
    <row r="601" spans="1:37" s="30" customFormat="1" ht="63" outlineLevel="1" x14ac:dyDescent="0.25">
      <c r="A601" s="66"/>
      <c r="B601" s="98" t="s">
        <v>596</v>
      </c>
      <c r="C601" s="79" t="s">
        <v>600</v>
      </c>
      <c r="D601" s="66">
        <v>2025</v>
      </c>
      <c r="E601" s="66">
        <v>2022</v>
      </c>
      <c r="F601" s="66" t="s">
        <v>83</v>
      </c>
      <c r="G601" s="66">
        <v>90</v>
      </c>
      <c r="H601" s="66">
        <v>100</v>
      </c>
      <c r="I601" s="66">
        <f>2456066.45*0.09/1000</f>
        <v>221.04598050000001</v>
      </c>
      <c r="J601" s="29"/>
      <c r="K601" s="29"/>
    </row>
    <row r="602" spans="1:37" s="30" customFormat="1" ht="63" outlineLevel="1" x14ac:dyDescent="0.25">
      <c r="A602" s="66"/>
      <c r="B602" s="98" t="s">
        <v>596</v>
      </c>
      <c r="C602" s="79" t="s">
        <v>105</v>
      </c>
      <c r="D602" s="66">
        <v>2025</v>
      </c>
      <c r="E602" s="66">
        <v>2022</v>
      </c>
      <c r="F602" s="66" t="s">
        <v>83</v>
      </c>
      <c r="G602" s="66">
        <v>350</v>
      </c>
      <c r="H602" s="66">
        <v>70</v>
      </c>
      <c r="I602" s="66">
        <f>2456066.45*0.35/1000</f>
        <v>859.62325750000002</v>
      </c>
      <c r="J602" s="29"/>
      <c r="K602" s="29"/>
    </row>
    <row r="603" spans="1:37" s="30" customFormat="1" ht="94.5" outlineLevel="1" x14ac:dyDescent="0.25">
      <c r="A603" s="66"/>
      <c r="B603" s="66" t="s">
        <v>596</v>
      </c>
      <c r="C603" s="118" t="s">
        <v>601</v>
      </c>
      <c r="D603" s="66">
        <v>2025</v>
      </c>
      <c r="E603" s="66">
        <v>2022</v>
      </c>
      <c r="F603" s="98" t="s">
        <v>83</v>
      </c>
      <c r="G603" s="98">
        <v>119</v>
      </c>
      <c r="H603" s="98">
        <v>150</v>
      </c>
      <c r="I603" s="119">
        <f>2456066.45*0.119/1000</f>
        <v>292.27190754999998</v>
      </c>
      <c r="J603" s="101"/>
      <c r="K603" s="101"/>
    </row>
    <row r="604" spans="1:37" s="30" customFormat="1" ht="15.75" outlineLevel="1" x14ac:dyDescent="0.25">
      <c r="A604" s="66"/>
      <c r="B604" s="66"/>
      <c r="C604" s="79"/>
      <c r="D604" s="79"/>
      <c r="E604" s="66">
        <v>2022</v>
      </c>
      <c r="F604" s="66"/>
      <c r="G604" s="66"/>
      <c r="H604" s="66"/>
      <c r="I604" s="102"/>
      <c r="J604" s="101"/>
      <c r="K604" s="101"/>
    </row>
    <row r="605" spans="1:37" s="45" customFormat="1" ht="15.75" hidden="1" x14ac:dyDescent="0.25">
      <c r="A605" s="66"/>
      <c r="B605" s="89"/>
      <c r="C605" s="92"/>
      <c r="D605" s="92"/>
      <c r="E605" s="89"/>
      <c r="F605" s="89"/>
      <c r="G605" s="89"/>
      <c r="H605" s="89"/>
      <c r="I605" s="93"/>
      <c r="J605" s="44"/>
      <c r="K605" s="44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  <c r="AA605" s="30"/>
      <c r="AB605" s="30"/>
      <c r="AC605" s="30"/>
      <c r="AD605" s="30"/>
      <c r="AE605" s="30"/>
      <c r="AF605" s="30"/>
      <c r="AG605" s="30"/>
      <c r="AH605" s="30"/>
      <c r="AI605" s="30"/>
      <c r="AJ605" s="30"/>
      <c r="AK605" s="30"/>
    </row>
    <row r="606" spans="1:37" s="45" customFormat="1" ht="15.75" hidden="1" x14ac:dyDescent="0.25">
      <c r="A606" s="66"/>
      <c r="B606" s="89"/>
      <c r="C606" s="92"/>
      <c r="D606" s="92"/>
      <c r="E606" s="89"/>
      <c r="F606" s="89"/>
      <c r="G606" s="89"/>
      <c r="H606" s="89"/>
      <c r="I606" s="93"/>
      <c r="J606" s="44"/>
      <c r="K606" s="44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  <c r="AA606" s="30"/>
      <c r="AB606" s="30"/>
      <c r="AC606" s="30"/>
      <c r="AD606" s="30"/>
      <c r="AE606" s="30"/>
      <c r="AF606" s="30"/>
      <c r="AG606" s="30"/>
      <c r="AH606" s="30"/>
      <c r="AI606" s="30"/>
      <c r="AJ606" s="30"/>
      <c r="AK606" s="30"/>
    </row>
    <row r="607" spans="1:37" s="45" customFormat="1" ht="15.75" hidden="1" x14ac:dyDescent="0.25">
      <c r="A607" s="66"/>
      <c r="B607" s="89"/>
      <c r="C607" s="92"/>
      <c r="D607" s="92"/>
      <c r="E607" s="89"/>
      <c r="F607" s="89"/>
      <c r="G607" s="89"/>
      <c r="H607" s="89"/>
      <c r="I607" s="93"/>
      <c r="J607" s="44"/>
      <c r="K607" s="44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  <c r="AA607" s="30"/>
      <c r="AB607" s="30"/>
      <c r="AC607" s="30"/>
      <c r="AD607" s="30"/>
      <c r="AE607" s="30"/>
      <c r="AF607" s="30"/>
      <c r="AG607" s="30"/>
      <c r="AH607" s="30"/>
      <c r="AI607" s="30"/>
      <c r="AJ607" s="30"/>
      <c r="AK607" s="30"/>
    </row>
    <row r="608" spans="1:37" s="45" customFormat="1" ht="15.75" hidden="1" x14ac:dyDescent="0.25">
      <c r="A608" s="66"/>
      <c r="B608" s="89"/>
      <c r="C608" s="92"/>
      <c r="D608" s="92"/>
      <c r="E608" s="89"/>
      <c r="F608" s="89"/>
      <c r="G608" s="89"/>
      <c r="H608" s="89"/>
      <c r="I608" s="93"/>
      <c r="J608" s="44"/>
      <c r="K608" s="44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  <c r="AA608" s="30"/>
      <c r="AB608" s="30"/>
      <c r="AC608" s="30"/>
      <c r="AD608" s="30"/>
      <c r="AE608" s="30"/>
      <c r="AF608" s="30"/>
      <c r="AG608" s="30"/>
      <c r="AH608" s="30"/>
      <c r="AI608" s="30"/>
      <c r="AJ608" s="30"/>
      <c r="AK608" s="30"/>
    </row>
    <row r="609" spans="1:37" s="30" customFormat="1" ht="15.75" hidden="1" outlineLevel="1" x14ac:dyDescent="0.25">
      <c r="A609" s="66"/>
      <c r="B609" s="66"/>
      <c r="C609" s="79"/>
      <c r="D609" s="79"/>
      <c r="E609" s="66"/>
      <c r="F609" s="66"/>
      <c r="G609" s="66"/>
      <c r="H609" s="66"/>
      <c r="I609" s="66"/>
      <c r="J609" s="29"/>
      <c r="K609" s="29"/>
    </row>
    <row r="610" spans="1:37" s="30" customFormat="1" ht="15.75" hidden="1" x14ac:dyDescent="0.25">
      <c r="A610" s="66"/>
      <c r="B610" s="303" t="s">
        <v>602</v>
      </c>
      <c r="C610" s="334" t="s">
        <v>603</v>
      </c>
      <c r="D610" s="67"/>
      <c r="E610" s="120"/>
      <c r="F610" s="303" t="s">
        <v>83</v>
      </c>
      <c r="G610" s="303"/>
      <c r="H610" s="303"/>
      <c r="I610" s="305"/>
      <c r="J610" s="68"/>
      <c r="K610" s="68"/>
    </row>
    <row r="611" spans="1:37" s="72" customFormat="1" ht="15.75" hidden="1" x14ac:dyDescent="0.25">
      <c r="A611" s="66"/>
      <c r="B611" s="311"/>
      <c r="C611" s="353"/>
      <c r="D611" s="71"/>
      <c r="E611" s="117"/>
      <c r="F611" s="311"/>
      <c r="G611" s="311"/>
      <c r="H611" s="311"/>
      <c r="I611" s="343"/>
      <c r="J611" s="70"/>
      <c r="K611" s="7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  <c r="AA611" s="30"/>
      <c r="AB611" s="30"/>
      <c r="AC611" s="30"/>
      <c r="AD611" s="30"/>
      <c r="AE611" s="30"/>
      <c r="AF611" s="30"/>
      <c r="AG611" s="30"/>
      <c r="AH611" s="30"/>
      <c r="AI611" s="30"/>
      <c r="AJ611" s="30"/>
      <c r="AK611" s="30"/>
    </row>
    <row r="612" spans="1:37" s="72" customFormat="1" ht="31.5" hidden="1" x14ac:dyDescent="0.25">
      <c r="A612" s="66"/>
      <c r="B612" s="73" t="s">
        <v>602</v>
      </c>
      <c r="C612" s="74" t="s">
        <v>84</v>
      </c>
      <c r="D612" s="75">
        <v>2025</v>
      </c>
      <c r="E612" s="73">
        <v>2021</v>
      </c>
      <c r="F612" s="73" t="s">
        <v>83</v>
      </c>
      <c r="G612" s="73">
        <f>SUMIF($E$615:$E$624,$E$612,$G$615:$G$624)</f>
        <v>0</v>
      </c>
      <c r="H612" s="76">
        <f>SUMIF($E$615:$E$624,$E$612,$H$615:$H$624)</f>
        <v>0</v>
      </c>
      <c r="I612" s="77">
        <f>SUMIF($E$615:$E$624,$E$612,$I$615:$I$624)</f>
        <v>0</v>
      </c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  <c r="AA612" s="30"/>
      <c r="AB612" s="30"/>
      <c r="AC612" s="30"/>
      <c r="AD612" s="30"/>
      <c r="AE612" s="30"/>
      <c r="AF612" s="30"/>
      <c r="AG612" s="30"/>
      <c r="AH612" s="30"/>
      <c r="AI612" s="30"/>
      <c r="AJ612" s="30"/>
      <c r="AK612" s="30"/>
    </row>
    <row r="613" spans="1:37" s="45" customFormat="1" ht="15.75" hidden="1" x14ac:dyDescent="0.25">
      <c r="A613" s="66"/>
      <c r="B613" s="73" t="s">
        <v>602</v>
      </c>
      <c r="C613" s="74" t="s">
        <v>85</v>
      </c>
      <c r="D613" s="74"/>
      <c r="E613" s="73">
        <v>2022</v>
      </c>
      <c r="F613" s="73" t="s">
        <v>83</v>
      </c>
      <c r="G613" s="73">
        <f>SUMIF($E$615:$E$624,$E$613,$G$615:$G$624)</f>
        <v>0</v>
      </c>
      <c r="H613" s="76">
        <f>SUMIF($E$615:$E$624,$E$613,$H$615:$H$624)</f>
        <v>0</v>
      </c>
      <c r="I613" s="76">
        <f>SUMIF($E$615:$E$624,$E$613,$I$615:$I$624)</f>
        <v>0</v>
      </c>
      <c r="J613" s="78"/>
      <c r="K613" s="78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  <c r="AA613" s="30"/>
      <c r="AB613" s="30"/>
      <c r="AC613" s="30"/>
      <c r="AD613" s="30"/>
      <c r="AE613" s="30"/>
      <c r="AF613" s="30"/>
      <c r="AG613" s="30"/>
      <c r="AH613" s="30"/>
      <c r="AI613" s="30"/>
      <c r="AJ613" s="30"/>
      <c r="AK613" s="30"/>
    </row>
    <row r="614" spans="1:37" s="45" customFormat="1" ht="15.75" hidden="1" x14ac:dyDescent="0.25">
      <c r="A614" s="66"/>
      <c r="B614" s="73" t="s">
        <v>602</v>
      </c>
      <c r="C614" s="74" t="s">
        <v>85</v>
      </c>
      <c r="D614" s="74"/>
      <c r="E614" s="73">
        <v>2023</v>
      </c>
      <c r="F614" s="73" t="s">
        <v>83</v>
      </c>
      <c r="G614" s="73">
        <f>SUMIF($E$615:$E$624,$E$614,$G$615:$G$624)</f>
        <v>0</v>
      </c>
      <c r="H614" s="76">
        <f>SUMIF($E$615:$E$624,$E$614,$H$615:$H$624)</f>
        <v>0</v>
      </c>
      <c r="I614" s="76">
        <f>SUMIF($E$615:$E$624,$E$614,$I$615:$I$624)</f>
        <v>0</v>
      </c>
      <c r="J614" s="78"/>
      <c r="K614" s="78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  <c r="AA614" s="30"/>
      <c r="AB614" s="30"/>
      <c r="AC614" s="30"/>
      <c r="AD614" s="30"/>
      <c r="AE614" s="30"/>
      <c r="AF614" s="30"/>
      <c r="AG614" s="30"/>
      <c r="AH614" s="30"/>
      <c r="AI614" s="30"/>
      <c r="AJ614" s="30"/>
      <c r="AK614" s="30"/>
    </row>
    <row r="615" spans="1:37" s="30" customFormat="1" ht="15.75" hidden="1" outlineLevel="1" x14ac:dyDescent="0.25">
      <c r="A615" s="66"/>
      <c r="B615" s="66"/>
      <c r="C615" s="79"/>
      <c r="D615" s="79"/>
      <c r="E615" s="66">
        <v>2022</v>
      </c>
      <c r="F615" s="66"/>
      <c r="G615" s="66"/>
      <c r="H615" s="102"/>
      <c r="I615" s="102"/>
      <c r="J615" s="101"/>
      <c r="K615" s="101"/>
    </row>
    <row r="616" spans="1:37" s="30" customFormat="1" ht="15.75" hidden="1" outlineLevel="1" x14ac:dyDescent="0.25">
      <c r="A616" s="66"/>
      <c r="B616" s="66"/>
      <c r="C616" s="79"/>
      <c r="D616" s="79"/>
      <c r="E616" s="66">
        <v>2022</v>
      </c>
      <c r="F616" s="66"/>
      <c r="G616" s="66"/>
      <c r="H616" s="66"/>
      <c r="I616" s="102"/>
      <c r="J616" s="101"/>
      <c r="K616" s="101"/>
    </row>
    <row r="617" spans="1:37" s="30" customFormat="1" ht="15.75" hidden="1" outlineLevel="1" x14ac:dyDescent="0.25">
      <c r="A617" s="66"/>
      <c r="B617" s="66"/>
      <c r="C617" s="79"/>
      <c r="D617" s="79"/>
      <c r="E617" s="66">
        <v>2023</v>
      </c>
      <c r="F617" s="66"/>
      <c r="G617" s="66"/>
      <c r="H617" s="102"/>
      <c r="I617" s="102"/>
      <c r="J617" s="101"/>
      <c r="K617" s="101"/>
    </row>
    <row r="618" spans="1:37" s="30" customFormat="1" ht="15.75" hidden="1" outlineLevel="1" x14ac:dyDescent="0.25">
      <c r="A618" s="66"/>
      <c r="B618" s="66"/>
      <c r="C618" s="79"/>
      <c r="D618" s="79"/>
      <c r="E618" s="66">
        <v>2023</v>
      </c>
      <c r="F618" s="66"/>
      <c r="G618" s="66"/>
      <c r="H618" s="66"/>
      <c r="I618" s="102"/>
      <c r="J618" s="101"/>
      <c r="K618" s="101"/>
    </row>
    <row r="619" spans="1:37" s="30" customFormat="1" ht="15.75" hidden="1" outlineLevel="1" x14ac:dyDescent="0.25">
      <c r="A619" s="102"/>
      <c r="B619" s="66"/>
      <c r="C619" s="79"/>
      <c r="D619" s="79"/>
      <c r="E619" s="66">
        <v>2021</v>
      </c>
      <c r="F619" s="66"/>
      <c r="G619" s="66"/>
      <c r="H619" s="66"/>
      <c r="I619" s="66"/>
      <c r="J619" s="29"/>
      <c r="K619" s="29"/>
    </row>
    <row r="620" spans="1:37" s="30" customFormat="1" ht="15.75" hidden="1" outlineLevel="1" x14ac:dyDescent="0.25">
      <c r="A620" s="102"/>
      <c r="B620" s="66"/>
      <c r="C620" s="79"/>
      <c r="D620" s="79"/>
      <c r="E620" s="66">
        <v>2021</v>
      </c>
      <c r="F620" s="66"/>
      <c r="G620" s="66"/>
      <c r="H620" s="66"/>
      <c r="I620" s="66"/>
      <c r="J620" s="29"/>
      <c r="K620" s="29"/>
    </row>
    <row r="621" spans="1:37" s="30" customFormat="1" ht="15.75" hidden="1" outlineLevel="1" x14ac:dyDescent="0.25">
      <c r="A621" s="102"/>
      <c r="B621" s="66"/>
      <c r="C621" s="79"/>
      <c r="D621" s="79"/>
      <c r="E621" s="66">
        <v>2021</v>
      </c>
      <c r="F621" s="66"/>
      <c r="G621" s="66"/>
      <c r="H621" s="66"/>
      <c r="I621" s="66"/>
      <c r="J621" s="29"/>
      <c r="K621" s="29"/>
    </row>
    <row r="622" spans="1:37" s="30" customFormat="1" ht="15.75" hidden="1" outlineLevel="1" x14ac:dyDescent="0.25">
      <c r="A622" s="102"/>
      <c r="B622" s="66"/>
      <c r="C622" s="79"/>
      <c r="D622" s="79"/>
      <c r="E622" s="66">
        <v>2021</v>
      </c>
      <c r="F622" s="66"/>
      <c r="G622" s="66"/>
      <c r="H622" s="66"/>
      <c r="I622" s="66"/>
      <c r="J622" s="29"/>
      <c r="K622" s="29"/>
    </row>
    <row r="623" spans="1:37" s="30" customFormat="1" ht="15.75" hidden="1" outlineLevel="1" x14ac:dyDescent="0.25">
      <c r="A623" s="121"/>
      <c r="B623" s="66"/>
      <c r="C623" s="79"/>
      <c r="D623" s="79"/>
      <c r="E623" s="66">
        <v>2021</v>
      </c>
      <c r="F623" s="66"/>
      <c r="G623" s="66"/>
      <c r="H623" s="66"/>
      <c r="I623" s="66"/>
      <c r="J623" s="29"/>
      <c r="K623" s="29"/>
    </row>
    <row r="624" spans="1:37" s="30" customFormat="1" ht="15.75" hidden="1" outlineLevel="1" x14ac:dyDescent="0.25">
      <c r="A624" s="121"/>
      <c r="B624" s="66"/>
      <c r="C624" s="79"/>
      <c r="D624" s="79"/>
      <c r="E624" s="66"/>
      <c r="F624" s="66"/>
      <c r="G624" s="66"/>
      <c r="H624" s="66"/>
      <c r="I624" s="66"/>
      <c r="J624" s="29"/>
      <c r="K624" s="29"/>
    </row>
    <row r="625" spans="1:37" s="30" customFormat="1" ht="15.75" collapsed="1" x14ac:dyDescent="0.25">
      <c r="A625" s="66"/>
      <c r="B625" s="66"/>
      <c r="C625" s="122" t="s">
        <v>604</v>
      </c>
      <c r="D625" s="98"/>
      <c r="E625" s="66"/>
      <c r="F625" s="66"/>
      <c r="G625" s="66"/>
      <c r="H625" s="66"/>
      <c r="I625" s="123"/>
      <c r="J625" s="29"/>
      <c r="K625" s="29"/>
    </row>
    <row r="626" spans="1:37" s="30" customFormat="1" ht="14.25" customHeight="1" x14ac:dyDescent="0.25">
      <c r="A626" s="66"/>
      <c r="B626" s="312" t="s">
        <v>605</v>
      </c>
      <c r="C626" s="325" t="s">
        <v>606</v>
      </c>
      <c r="D626" s="94"/>
      <c r="E626" s="330"/>
      <c r="F626" s="312" t="s">
        <v>607</v>
      </c>
      <c r="G626" s="312"/>
      <c r="H626" s="312"/>
      <c r="I626" s="314"/>
      <c r="J626" s="49"/>
      <c r="K626" s="49"/>
    </row>
    <row r="627" spans="1:37" s="30" customFormat="1" ht="12.75" customHeight="1" x14ac:dyDescent="0.25">
      <c r="A627" s="66"/>
      <c r="B627" s="328"/>
      <c r="C627" s="355"/>
      <c r="D627" s="95"/>
      <c r="E627" s="348"/>
      <c r="F627" s="328"/>
      <c r="G627" s="328"/>
      <c r="H627" s="328"/>
      <c r="I627" s="329"/>
      <c r="J627" s="96"/>
      <c r="K627" s="96"/>
    </row>
    <row r="628" spans="1:37" s="30" customFormat="1" ht="12" customHeight="1" x14ac:dyDescent="0.25">
      <c r="A628" s="66"/>
      <c r="B628" s="328"/>
      <c r="C628" s="355"/>
      <c r="D628" s="95"/>
      <c r="E628" s="348"/>
      <c r="F628" s="328"/>
      <c r="G628" s="328"/>
      <c r="H628" s="328"/>
      <c r="I628" s="329"/>
      <c r="J628" s="96"/>
      <c r="K628" s="96"/>
    </row>
    <row r="629" spans="1:37" s="30" customFormat="1" ht="12.75" customHeight="1" x14ac:dyDescent="0.25">
      <c r="A629" s="66"/>
      <c r="B629" s="313"/>
      <c r="C629" s="354"/>
      <c r="D629" s="97"/>
      <c r="E629" s="358"/>
      <c r="F629" s="313"/>
      <c r="G629" s="313"/>
      <c r="H629" s="313"/>
      <c r="I629" s="315"/>
      <c r="J629" s="96"/>
      <c r="K629" s="96"/>
    </row>
    <row r="630" spans="1:37" s="30" customFormat="1" ht="31.5" x14ac:dyDescent="0.25">
      <c r="A630" s="66"/>
      <c r="B630" s="98" t="s">
        <v>605</v>
      </c>
      <c r="C630" s="79" t="s">
        <v>84</v>
      </c>
      <c r="D630" s="66">
        <v>2025</v>
      </c>
      <c r="E630" s="89">
        <v>2021</v>
      </c>
      <c r="F630" s="124" t="s">
        <v>607</v>
      </c>
      <c r="G630" s="125">
        <f>SUM(G633:G663)</f>
        <v>11378</v>
      </c>
      <c r="H630" s="125">
        <f>SUM(H633:H663)</f>
        <v>415.7</v>
      </c>
      <c r="I630" s="126">
        <f>SUM(I633:I663)</f>
        <v>27884.442634630006</v>
      </c>
    </row>
    <row r="631" spans="1:37" s="45" customFormat="1" ht="15.75" hidden="1" x14ac:dyDescent="0.25">
      <c r="A631" s="66"/>
      <c r="B631" s="89" t="s">
        <v>605</v>
      </c>
      <c r="C631" s="92" t="s">
        <v>85</v>
      </c>
      <c r="D631" s="92"/>
      <c r="E631" s="89">
        <v>2022</v>
      </c>
      <c r="F631" s="89" t="s">
        <v>87</v>
      </c>
      <c r="G631" s="89">
        <f>SUMIF($E$667:$E$674,$E$631,$G$667:$G$674)</f>
        <v>15</v>
      </c>
      <c r="H631" s="93">
        <f>SUMIF($E$667:$E$674,$E$631,$H$667:$H$674)</f>
        <v>400</v>
      </c>
      <c r="I631" s="93">
        <f>SUMIF($E$667:$E$674,$E$631,$I$667:$I$674)</f>
        <v>30.428793900000002</v>
      </c>
      <c r="J631" s="44"/>
      <c r="K631" s="44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  <c r="AA631" s="30"/>
      <c r="AB631" s="30"/>
      <c r="AC631" s="30"/>
      <c r="AD631" s="30"/>
      <c r="AE631" s="30"/>
      <c r="AF631" s="30"/>
      <c r="AG631" s="30"/>
      <c r="AH631" s="30"/>
      <c r="AI631" s="30"/>
      <c r="AJ631" s="30"/>
      <c r="AK631" s="30"/>
    </row>
    <row r="632" spans="1:37" s="45" customFormat="1" ht="15.75" hidden="1" x14ac:dyDescent="0.25">
      <c r="A632" s="66"/>
      <c r="B632" s="89" t="s">
        <v>605</v>
      </c>
      <c r="C632" s="92" t="s">
        <v>85</v>
      </c>
      <c r="D632" s="92"/>
      <c r="E632" s="89">
        <v>2023</v>
      </c>
      <c r="F632" s="89" t="s">
        <v>87</v>
      </c>
      <c r="G632" s="89">
        <f>SUMIF($E$667:$E$674,$E$632,$G$667:$G$674)</f>
        <v>0</v>
      </c>
      <c r="H632" s="93">
        <f>SUMIF($E$667:$E$674,$E$632,$H$667:$H$674)</f>
        <v>0</v>
      </c>
      <c r="I632" s="93">
        <f>SUMIF($E$667:$E$674,$E$632,$I$667:$I$674)</f>
        <v>0</v>
      </c>
      <c r="J632" s="44"/>
      <c r="K632" s="44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  <c r="AA632" s="30"/>
      <c r="AB632" s="30"/>
      <c r="AC632" s="30"/>
      <c r="AD632" s="30"/>
      <c r="AE632" s="30"/>
      <c r="AF632" s="30"/>
      <c r="AG632" s="30"/>
      <c r="AH632" s="30"/>
      <c r="AI632" s="30"/>
      <c r="AJ632" s="30"/>
      <c r="AK632" s="30"/>
    </row>
    <row r="633" spans="1:37" s="30" customFormat="1" ht="31.5" outlineLevel="1" x14ac:dyDescent="0.25">
      <c r="A633" s="66"/>
      <c r="B633" s="66" t="s">
        <v>605</v>
      </c>
      <c r="C633" s="79" t="s">
        <v>608</v>
      </c>
      <c r="D633" s="127">
        <v>2025</v>
      </c>
      <c r="E633" s="66">
        <v>2023</v>
      </c>
      <c r="F633" s="124" t="s">
        <v>607</v>
      </c>
      <c r="G633" s="66">
        <v>500</v>
      </c>
      <c r="H633" s="102">
        <v>8</v>
      </c>
      <c r="I633" s="123">
        <v>1259.022285</v>
      </c>
      <c r="J633" s="101"/>
      <c r="K633" s="101"/>
    </row>
    <row r="634" spans="1:37" s="30" customFormat="1" ht="31.5" outlineLevel="1" x14ac:dyDescent="0.25">
      <c r="A634" s="66"/>
      <c r="B634" s="66" t="s">
        <v>605</v>
      </c>
      <c r="C634" s="79" t="s">
        <v>609</v>
      </c>
      <c r="D634" s="127">
        <v>2025</v>
      </c>
      <c r="E634" s="66"/>
      <c r="F634" s="124" t="s">
        <v>607</v>
      </c>
      <c r="G634" s="102">
        <v>320</v>
      </c>
      <c r="H634" s="102">
        <v>15</v>
      </c>
      <c r="I634" s="123">
        <v>805.7742624</v>
      </c>
      <c r="J634" s="101"/>
      <c r="K634" s="101"/>
    </row>
    <row r="635" spans="1:37" s="30" customFormat="1" ht="31.5" outlineLevel="1" x14ac:dyDescent="0.25">
      <c r="A635" s="66"/>
      <c r="B635" s="66" t="s">
        <v>605</v>
      </c>
      <c r="C635" s="79" t="s">
        <v>610</v>
      </c>
      <c r="D635" s="127">
        <v>2025</v>
      </c>
      <c r="E635" s="66"/>
      <c r="F635" s="124" t="s">
        <v>607</v>
      </c>
      <c r="G635" s="102">
        <v>320</v>
      </c>
      <c r="H635" s="102">
        <v>15</v>
      </c>
      <c r="I635" s="123">
        <v>805.7742624</v>
      </c>
      <c r="J635" s="101"/>
      <c r="K635" s="101"/>
    </row>
    <row r="636" spans="1:37" s="30" customFormat="1" ht="31.5" outlineLevel="1" x14ac:dyDescent="0.25">
      <c r="A636" s="66"/>
      <c r="B636" s="66" t="s">
        <v>605</v>
      </c>
      <c r="C636" s="79" t="s">
        <v>611</v>
      </c>
      <c r="D636" s="127">
        <v>2025</v>
      </c>
      <c r="E636" s="66"/>
      <c r="F636" s="124" t="s">
        <v>607</v>
      </c>
      <c r="G636" s="102">
        <v>135</v>
      </c>
      <c r="H636" s="102">
        <v>8</v>
      </c>
      <c r="I636" s="123">
        <v>339.93601694999995</v>
      </c>
      <c r="J636" s="101"/>
      <c r="K636" s="101"/>
    </row>
    <row r="637" spans="1:37" s="30" customFormat="1" ht="31.5" outlineLevel="1" x14ac:dyDescent="0.25">
      <c r="A637" s="66"/>
      <c r="B637" s="66" t="s">
        <v>605</v>
      </c>
      <c r="C637" s="79" t="s">
        <v>612</v>
      </c>
      <c r="D637" s="127">
        <v>2025</v>
      </c>
      <c r="E637" s="66"/>
      <c r="F637" s="124" t="s">
        <v>607</v>
      </c>
      <c r="G637" s="102">
        <v>286</v>
      </c>
      <c r="H637" s="102">
        <v>8</v>
      </c>
      <c r="I637" s="123">
        <v>720.16074702000003</v>
      </c>
      <c r="J637" s="101"/>
      <c r="K637" s="101"/>
    </row>
    <row r="638" spans="1:37" s="30" customFormat="1" ht="31.5" outlineLevel="1" x14ac:dyDescent="0.25">
      <c r="A638" s="66"/>
      <c r="B638" s="66" t="s">
        <v>605</v>
      </c>
      <c r="C638" s="79" t="s">
        <v>613</v>
      </c>
      <c r="D638" s="127">
        <v>2025</v>
      </c>
      <c r="E638" s="66"/>
      <c r="F638" s="124" t="s">
        <v>607</v>
      </c>
      <c r="G638" s="102">
        <v>130</v>
      </c>
      <c r="H638" s="102">
        <v>8</v>
      </c>
      <c r="I638" s="123">
        <v>327.34579409999992</v>
      </c>
      <c r="J638" s="101"/>
      <c r="K638" s="101"/>
    </row>
    <row r="639" spans="1:37" s="30" customFormat="1" ht="31.5" outlineLevel="1" x14ac:dyDescent="0.25">
      <c r="A639" s="66"/>
      <c r="B639" s="66" t="s">
        <v>605</v>
      </c>
      <c r="C639" s="79" t="s">
        <v>614</v>
      </c>
      <c r="D639" s="127">
        <v>2025</v>
      </c>
      <c r="E639" s="66"/>
      <c r="F639" s="124" t="s">
        <v>607</v>
      </c>
      <c r="G639" s="102">
        <v>35</v>
      </c>
      <c r="H639" s="102">
        <v>12</v>
      </c>
      <c r="I639" s="123">
        <v>88.131559949999996</v>
      </c>
      <c r="J639" s="101"/>
      <c r="K639" s="101"/>
    </row>
    <row r="640" spans="1:37" s="30" customFormat="1" ht="31.5" outlineLevel="1" x14ac:dyDescent="0.25">
      <c r="A640" s="66"/>
      <c r="B640" s="66" t="s">
        <v>605</v>
      </c>
      <c r="C640" s="79" t="s">
        <v>615</v>
      </c>
      <c r="D640" s="127">
        <v>2025</v>
      </c>
      <c r="E640" s="66"/>
      <c r="F640" s="124" t="s">
        <v>607</v>
      </c>
      <c r="G640" s="102">
        <v>165</v>
      </c>
      <c r="H640" s="102">
        <v>15</v>
      </c>
      <c r="I640" s="123">
        <v>415.47735404999997</v>
      </c>
      <c r="J640" s="101"/>
      <c r="K640" s="101"/>
    </row>
    <row r="641" spans="1:11" s="30" customFormat="1" ht="31.5" outlineLevel="1" x14ac:dyDescent="0.25">
      <c r="A641" s="66"/>
      <c r="B641" s="66" t="s">
        <v>605</v>
      </c>
      <c r="C641" s="79" t="s">
        <v>616</v>
      </c>
      <c r="D641" s="127">
        <v>2025</v>
      </c>
      <c r="E641" s="66"/>
      <c r="F641" s="124" t="s">
        <v>607</v>
      </c>
      <c r="G641" s="102">
        <v>2300</v>
      </c>
      <c r="H641" s="102">
        <v>15</v>
      </c>
      <c r="I641" s="123">
        <v>5791.5025109999997</v>
      </c>
      <c r="J641" s="101"/>
      <c r="K641" s="101"/>
    </row>
    <row r="642" spans="1:11" s="30" customFormat="1" ht="31.5" outlineLevel="1" x14ac:dyDescent="0.25">
      <c r="A642" s="66"/>
      <c r="B642" s="66" t="s">
        <v>605</v>
      </c>
      <c r="C642" s="79" t="s">
        <v>617</v>
      </c>
      <c r="D642" s="127">
        <v>2025</v>
      </c>
      <c r="E642" s="66"/>
      <c r="F642" s="124" t="s">
        <v>607</v>
      </c>
      <c r="G642" s="102">
        <v>948</v>
      </c>
      <c r="H642" s="102">
        <v>15</v>
      </c>
      <c r="I642" s="123">
        <v>2387.1062523599999</v>
      </c>
      <c r="J642" s="101"/>
      <c r="K642" s="101"/>
    </row>
    <row r="643" spans="1:11" s="30" customFormat="1" ht="31.5" outlineLevel="1" x14ac:dyDescent="0.25">
      <c r="A643" s="66"/>
      <c r="B643" s="66" t="s">
        <v>605</v>
      </c>
      <c r="C643" s="79" t="s">
        <v>618</v>
      </c>
      <c r="D643" s="127">
        <v>2025</v>
      </c>
      <c r="E643" s="66"/>
      <c r="F643" s="124" t="s">
        <v>607</v>
      </c>
      <c r="G643" s="102">
        <v>540</v>
      </c>
      <c r="H643" s="102">
        <v>15</v>
      </c>
      <c r="I643" s="123">
        <v>1359.7440677999998</v>
      </c>
      <c r="J643" s="101"/>
      <c r="K643" s="101"/>
    </row>
    <row r="644" spans="1:11" s="30" customFormat="1" ht="31.5" outlineLevel="1" x14ac:dyDescent="0.25">
      <c r="A644" s="66"/>
      <c r="B644" s="66" t="s">
        <v>605</v>
      </c>
      <c r="C644" s="79" t="s">
        <v>619</v>
      </c>
      <c r="D644" s="127">
        <v>2025</v>
      </c>
      <c r="E644" s="66"/>
      <c r="F644" s="124" t="s">
        <v>607</v>
      </c>
      <c r="G644" s="102">
        <v>190</v>
      </c>
      <c r="H644" s="102">
        <v>15</v>
      </c>
      <c r="I644" s="123">
        <v>478.42846829999996</v>
      </c>
      <c r="J644" s="101"/>
      <c r="K644" s="101"/>
    </row>
    <row r="645" spans="1:11" s="30" customFormat="1" ht="31.5" outlineLevel="1" x14ac:dyDescent="0.25">
      <c r="A645" s="66"/>
      <c r="B645" s="66" t="s">
        <v>605</v>
      </c>
      <c r="C645" s="79" t="s">
        <v>620</v>
      </c>
      <c r="D645" s="127">
        <v>2025</v>
      </c>
      <c r="E645" s="66"/>
      <c r="F645" s="124" t="s">
        <v>607</v>
      </c>
      <c r="G645" s="102">
        <v>300</v>
      </c>
      <c r="H645" s="102">
        <v>15</v>
      </c>
      <c r="I645" s="123">
        <v>755.4133710000001</v>
      </c>
      <c r="J645" s="101"/>
      <c r="K645" s="101"/>
    </row>
    <row r="646" spans="1:11" s="30" customFormat="1" ht="31.5" outlineLevel="1" x14ac:dyDescent="0.25">
      <c r="A646" s="66"/>
      <c r="B646" s="66" t="s">
        <v>605</v>
      </c>
      <c r="C646" s="79" t="s">
        <v>621</v>
      </c>
      <c r="D646" s="127">
        <v>2025</v>
      </c>
      <c r="E646" s="66"/>
      <c r="F646" s="124" t="s">
        <v>607</v>
      </c>
      <c r="G646" s="102">
        <v>180</v>
      </c>
      <c r="H646" s="102">
        <v>15</v>
      </c>
      <c r="I646" s="123">
        <v>453.24802259999996</v>
      </c>
      <c r="J646" s="101"/>
      <c r="K646" s="101"/>
    </row>
    <row r="647" spans="1:11" s="30" customFormat="1" ht="31.5" outlineLevel="1" x14ac:dyDescent="0.25">
      <c r="A647" s="66"/>
      <c r="B647" s="66" t="s">
        <v>605</v>
      </c>
      <c r="C647" s="79" t="s">
        <v>622</v>
      </c>
      <c r="D647" s="127">
        <v>2025</v>
      </c>
      <c r="E647" s="66"/>
      <c r="F647" s="124" t="s">
        <v>607</v>
      </c>
      <c r="G647" s="102">
        <v>140</v>
      </c>
      <c r="H647" s="102">
        <v>15</v>
      </c>
      <c r="I647" s="123">
        <v>352.52623979999998</v>
      </c>
      <c r="J647" s="101"/>
      <c r="K647" s="101"/>
    </row>
    <row r="648" spans="1:11" s="30" customFormat="1" ht="31.5" outlineLevel="1" x14ac:dyDescent="0.25">
      <c r="A648" s="66"/>
      <c r="B648" s="66" t="s">
        <v>605</v>
      </c>
      <c r="C648" s="79" t="s">
        <v>623</v>
      </c>
      <c r="D648" s="127">
        <v>2025</v>
      </c>
      <c r="E648" s="66"/>
      <c r="F648" s="124" t="s">
        <v>607</v>
      </c>
      <c r="G648" s="102">
        <v>210</v>
      </c>
      <c r="H648" s="102">
        <v>14.7</v>
      </c>
      <c r="I648" s="123">
        <v>528.78935969999998</v>
      </c>
      <c r="J648" s="101"/>
      <c r="K648" s="101"/>
    </row>
    <row r="649" spans="1:11" s="30" customFormat="1" ht="31.5" outlineLevel="1" x14ac:dyDescent="0.25">
      <c r="A649" s="66"/>
      <c r="B649" s="66" t="s">
        <v>605</v>
      </c>
      <c r="C649" s="79" t="s">
        <v>624</v>
      </c>
      <c r="D649" s="127">
        <v>2025</v>
      </c>
      <c r="E649" s="66"/>
      <c r="F649" s="124" t="s">
        <v>607</v>
      </c>
      <c r="G649" s="102">
        <v>245</v>
      </c>
      <c r="H649" s="102">
        <v>14</v>
      </c>
      <c r="I649" s="123">
        <v>616.92091964999997</v>
      </c>
      <c r="J649" s="101"/>
      <c r="K649" s="101"/>
    </row>
    <row r="650" spans="1:11" s="30" customFormat="1" ht="31.5" outlineLevel="1" x14ac:dyDescent="0.25">
      <c r="A650" s="66"/>
      <c r="B650" s="66" t="s">
        <v>605</v>
      </c>
      <c r="C650" s="79" t="s">
        <v>625</v>
      </c>
      <c r="D650" s="127">
        <v>2025</v>
      </c>
      <c r="E650" s="66"/>
      <c r="F650" s="124" t="s">
        <v>607</v>
      </c>
      <c r="G650" s="102">
        <v>220</v>
      </c>
      <c r="H650" s="102">
        <v>15</v>
      </c>
      <c r="I650" s="123">
        <v>553.96980539999993</v>
      </c>
      <c r="J650" s="101"/>
      <c r="K650" s="101"/>
    </row>
    <row r="651" spans="1:11" s="30" customFormat="1" ht="31.5" outlineLevel="1" x14ac:dyDescent="0.25">
      <c r="A651" s="66"/>
      <c r="B651" s="66" t="s">
        <v>605</v>
      </c>
      <c r="C651" s="79" t="s">
        <v>626</v>
      </c>
      <c r="D651" s="127">
        <v>2025</v>
      </c>
      <c r="E651" s="66"/>
      <c r="F651" s="124" t="s">
        <v>607</v>
      </c>
      <c r="G651" s="102">
        <v>1100</v>
      </c>
      <c r="H651" s="102">
        <v>15</v>
      </c>
      <c r="I651" s="123">
        <v>2769.8490269999998</v>
      </c>
      <c r="J651" s="101"/>
      <c r="K651" s="101"/>
    </row>
    <row r="652" spans="1:11" s="30" customFormat="1" ht="31.5" outlineLevel="1" x14ac:dyDescent="0.25">
      <c r="A652" s="66"/>
      <c r="B652" s="66" t="s">
        <v>605</v>
      </c>
      <c r="C652" s="79" t="s">
        <v>627</v>
      </c>
      <c r="D652" s="127">
        <v>2025</v>
      </c>
      <c r="E652" s="66"/>
      <c r="F652" s="124" t="s">
        <v>607</v>
      </c>
      <c r="G652" s="102">
        <v>200</v>
      </c>
      <c r="H652" s="102">
        <v>15</v>
      </c>
      <c r="I652" s="123">
        <v>503.60891399999991</v>
      </c>
      <c r="J652" s="101"/>
      <c r="K652" s="101"/>
    </row>
    <row r="653" spans="1:11" s="30" customFormat="1" ht="31.5" outlineLevel="1" x14ac:dyDescent="0.25">
      <c r="A653" s="66"/>
      <c r="B653" s="66" t="s">
        <v>605</v>
      </c>
      <c r="C653" s="79" t="s">
        <v>628</v>
      </c>
      <c r="D653" s="127">
        <v>2025</v>
      </c>
      <c r="E653" s="66"/>
      <c r="F653" s="124" t="s">
        <v>607</v>
      </c>
      <c r="G653" s="102">
        <v>95</v>
      </c>
      <c r="H653" s="102">
        <v>15</v>
      </c>
      <c r="I653" s="123">
        <v>239.21423414999998</v>
      </c>
      <c r="J653" s="101"/>
      <c r="K653" s="101"/>
    </row>
    <row r="654" spans="1:11" s="30" customFormat="1" ht="47.25" outlineLevel="1" x14ac:dyDescent="0.25">
      <c r="A654" s="66"/>
      <c r="B654" s="66" t="s">
        <v>605</v>
      </c>
      <c r="C654" s="128" t="s">
        <v>373</v>
      </c>
      <c r="D654" s="127">
        <v>2025</v>
      </c>
      <c r="E654" s="66"/>
      <c r="F654" s="127" t="s">
        <v>110</v>
      </c>
      <c r="G654" s="127">
        <v>188</v>
      </c>
      <c r="H654" s="127">
        <v>13</v>
      </c>
      <c r="I654" s="127">
        <v>454.24935999999997</v>
      </c>
      <c r="J654" s="101"/>
      <c r="K654" s="101"/>
    </row>
    <row r="655" spans="1:11" s="30" customFormat="1" ht="31.5" outlineLevel="1" x14ac:dyDescent="0.25">
      <c r="A655" s="66"/>
      <c r="B655" s="66" t="s">
        <v>605</v>
      </c>
      <c r="C655" s="128" t="s">
        <v>629</v>
      </c>
      <c r="D655" s="127">
        <v>2025</v>
      </c>
      <c r="E655" s="66"/>
      <c r="F655" s="129" t="s">
        <v>630</v>
      </c>
      <c r="G655" s="129">
        <v>370</v>
      </c>
      <c r="H655" s="129">
        <v>15</v>
      </c>
      <c r="I655" s="129">
        <v>826.66399999999999</v>
      </c>
      <c r="J655" s="101"/>
      <c r="K655" s="101"/>
    </row>
    <row r="656" spans="1:11" s="30" customFormat="1" ht="31.5" outlineLevel="1" x14ac:dyDescent="0.25">
      <c r="A656" s="66"/>
      <c r="B656" s="66" t="s">
        <v>605</v>
      </c>
      <c r="C656" s="128" t="s">
        <v>631</v>
      </c>
      <c r="D656" s="127">
        <v>2025</v>
      </c>
      <c r="E656" s="66"/>
      <c r="F656" s="129" t="s">
        <v>630</v>
      </c>
      <c r="G656" s="129">
        <v>30</v>
      </c>
      <c r="H656" s="129">
        <v>15</v>
      </c>
      <c r="I656" s="129">
        <v>67.026799999999994</v>
      </c>
      <c r="J656" s="101"/>
      <c r="K656" s="101"/>
    </row>
    <row r="657" spans="1:11" s="30" customFormat="1" ht="31.5" outlineLevel="1" x14ac:dyDescent="0.25">
      <c r="A657" s="66"/>
      <c r="B657" s="66" t="s">
        <v>605</v>
      </c>
      <c r="C657" s="128" t="s">
        <v>632</v>
      </c>
      <c r="D657" s="127">
        <v>2025</v>
      </c>
      <c r="E657" s="66"/>
      <c r="F657" s="129" t="s">
        <v>630</v>
      </c>
      <c r="G657" s="129">
        <v>46</v>
      </c>
      <c r="H657" s="129">
        <v>15</v>
      </c>
      <c r="I657" s="129">
        <v>102.774</v>
      </c>
      <c r="J657" s="101"/>
      <c r="K657" s="101"/>
    </row>
    <row r="658" spans="1:11" s="30" customFormat="1" ht="31.5" outlineLevel="1" x14ac:dyDescent="0.25">
      <c r="A658" s="66"/>
      <c r="B658" s="66" t="s">
        <v>605</v>
      </c>
      <c r="C658" s="128" t="s">
        <v>633</v>
      </c>
      <c r="D658" s="127">
        <v>2025</v>
      </c>
      <c r="E658" s="66"/>
      <c r="F658" s="129" t="s">
        <v>630</v>
      </c>
      <c r="G658" s="129">
        <v>120</v>
      </c>
      <c r="H658" s="129">
        <v>15</v>
      </c>
      <c r="I658" s="129">
        <v>268.10700000000003</v>
      </c>
      <c r="J658" s="101"/>
      <c r="K658" s="101"/>
    </row>
    <row r="659" spans="1:11" s="30" customFormat="1" ht="31.5" outlineLevel="1" x14ac:dyDescent="0.25">
      <c r="A659" s="66"/>
      <c r="B659" s="66" t="s">
        <v>605</v>
      </c>
      <c r="C659" s="128" t="s">
        <v>634</v>
      </c>
      <c r="D659" s="127">
        <v>2025</v>
      </c>
      <c r="E659" s="66"/>
      <c r="F659" s="129" t="s">
        <v>630</v>
      </c>
      <c r="G659" s="129">
        <v>430</v>
      </c>
      <c r="H659" s="129">
        <v>15</v>
      </c>
      <c r="I659" s="129">
        <v>960.71699999999998</v>
      </c>
      <c r="J659" s="101"/>
      <c r="K659" s="101"/>
    </row>
    <row r="660" spans="1:11" s="30" customFormat="1" ht="15.75" outlineLevel="1" x14ac:dyDescent="0.25">
      <c r="A660" s="66"/>
      <c r="B660" s="66" t="s">
        <v>605</v>
      </c>
      <c r="C660" s="128" t="s">
        <v>635</v>
      </c>
      <c r="D660" s="127">
        <v>2025</v>
      </c>
      <c r="E660" s="66"/>
      <c r="F660" s="129" t="s">
        <v>630</v>
      </c>
      <c r="G660" s="129">
        <v>880</v>
      </c>
      <c r="H660" s="129">
        <v>15</v>
      </c>
      <c r="I660" s="129">
        <v>1966.12</v>
      </c>
      <c r="J660" s="101"/>
      <c r="K660" s="101"/>
    </row>
    <row r="661" spans="1:11" s="30" customFormat="1" ht="31.5" outlineLevel="1" x14ac:dyDescent="0.25">
      <c r="A661" s="66"/>
      <c r="B661" s="66" t="s">
        <v>605</v>
      </c>
      <c r="C661" s="128" t="s">
        <v>636</v>
      </c>
      <c r="D661" s="127">
        <v>2025</v>
      </c>
      <c r="E661" s="66"/>
      <c r="F661" s="129" t="s">
        <v>630</v>
      </c>
      <c r="G661" s="129">
        <v>265</v>
      </c>
      <c r="H661" s="129">
        <v>10</v>
      </c>
      <c r="I661" s="129">
        <v>592.07000000000005</v>
      </c>
      <c r="J661" s="101"/>
      <c r="K661" s="101"/>
    </row>
    <row r="662" spans="1:11" s="30" customFormat="1" ht="31.5" outlineLevel="1" x14ac:dyDescent="0.25">
      <c r="A662" s="66"/>
      <c r="B662" s="66" t="s">
        <v>605</v>
      </c>
      <c r="C662" s="128" t="s">
        <v>637</v>
      </c>
      <c r="D662" s="127">
        <v>2025</v>
      </c>
      <c r="E662" s="66"/>
      <c r="F662" s="129" t="s">
        <v>630</v>
      </c>
      <c r="G662" s="129">
        <v>120</v>
      </c>
      <c r="H662" s="129">
        <v>5</v>
      </c>
      <c r="I662" s="129">
        <v>268.10700000000003</v>
      </c>
      <c r="J662" s="101"/>
      <c r="K662" s="101"/>
    </row>
    <row r="663" spans="1:11" s="30" customFormat="1" ht="31.5" outlineLevel="1" x14ac:dyDescent="0.25">
      <c r="A663" s="66"/>
      <c r="B663" s="66" t="s">
        <v>605</v>
      </c>
      <c r="C663" s="128" t="s">
        <v>638</v>
      </c>
      <c r="D663" s="127">
        <v>2025</v>
      </c>
      <c r="E663" s="66"/>
      <c r="F663" s="129" t="s">
        <v>630</v>
      </c>
      <c r="G663" s="129">
        <v>370</v>
      </c>
      <c r="H663" s="129">
        <v>15</v>
      </c>
      <c r="I663" s="129">
        <v>826.66399999999999</v>
      </c>
      <c r="J663" s="101"/>
      <c r="K663" s="101"/>
    </row>
    <row r="664" spans="1:11" s="30" customFormat="1" ht="15.75" x14ac:dyDescent="0.25">
      <c r="A664" s="66"/>
      <c r="B664" s="98"/>
      <c r="C664" s="79"/>
      <c r="D664" s="79"/>
      <c r="E664" s="89"/>
      <c r="F664" s="98"/>
      <c r="G664" s="98"/>
      <c r="H664" s="130"/>
      <c r="I664" s="130"/>
      <c r="J664" s="131"/>
      <c r="K664" s="131"/>
    </row>
    <row r="665" spans="1:11" s="30" customFormat="1" ht="15.75" x14ac:dyDescent="0.25">
      <c r="A665" s="66"/>
      <c r="B665" s="98"/>
      <c r="C665" s="79"/>
      <c r="D665" s="79"/>
      <c r="E665" s="89"/>
      <c r="F665" s="98"/>
      <c r="G665" s="98"/>
      <c r="H665" s="130"/>
      <c r="I665" s="130"/>
      <c r="J665" s="131"/>
      <c r="K665" s="131"/>
    </row>
    <row r="666" spans="1:11" s="30" customFormat="1" ht="15.75" x14ac:dyDescent="0.25">
      <c r="A666" s="66"/>
      <c r="B666" s="98"/>
      <c r="C666" s="79"/>
      <c r="D666" s="79"/>
      <c r="E666" s="89"/>
      <c r="F666" s="98"/>
      <c r="G666" s="98"/>
      <c r="H666" s="130"/>
      <c r="I666" s="130"/>
      <c r="J666" s="131"/>
      <c r="K666" s="131"/>
    </row>
    <row r="667" spans="1:11" s="30" customFormat="1" ht="15.75" outlineLevel="1" x14ac:dyDescent="0.25">
      <c r="A667" s="66"/>
      <c r="B667" s="312" t="s">
        <v>605</v>
      </c>
      <c r="C667" s="325" t="s">
        <v>606</v>
      </c>
      <c r="D667" s="94"/>
      <c r="E667" s="321" t="s">
        <v>607</v>
      </c>
      <c r="F667" s="312" t="s">
        <v>87</v>
      </c>
      <c r="G667" s="66"/>
      <c r="H667" s="66"/>
      <c r="I667" s="66"/>
      <c r="J667" s="29"/>
      <c r="K667" s="29"/>
    </row>
    <row r="668" spans="1:11" s="30" customFormat="1" ht="15.75" outlineLevel="1" x14ac:dyDescent="0.25">
      <c r="A668" s="66"/>
      <c r="B668" s="328"/>
      <c r="C668" s="355"/>
      <c r="D668" s="95"/>
      <c r="E668" s="327"/>
      <c r="F668" s="356"/>
      <c r="G668" s="66"/>
      <c r="H668" s="66"/>
      <c r="I668" s="66"/>
      <c r="J668" s="29"/>
      <c r="K668" s="29"/>
    </row>
    <row r="669" spans="1:11" s="30" customFormat="1" ht="15.75" outlineLevel="1" x14ac:dyDescent="0.25">
      <c r="A669" s="66"/>
      <c r="B669" s="328"/>
      <c r="C669" s="355"/>
      <c r="D669" s="95"/>
      <c r="E669" s="327"/>
      <c r="F669" s="356"/>
      <c r="G669" s="66"/>
      <c r="H669" s="66"/>
      <c r="I669" s="66"/>
      <c r="J669" s="29"/>
      <c r="K669" s="29"/>
    </row>
    <row r="670" spans="1:11" s="30" customFormat="1" ht="15.75" outlineLevel="1" x14ac:dyDescent="0.25">
      <c r="A670" s="66"/>
      <c r="B670" s="313"/>
      <c r="C670" s="354"/>
      <c r="D670" s="97"/>
      <c r="E670" s="322"/>
      <c r="F670" s="357"/>
      <c r="G670" s="66"/>
      <c r="H670" s="66"/>
      <c r="I670" s="66"/>
      <c r="J670" s="29"/>
      <c r="K670" s="29"/>
    </row>
    <row r="671" spans="1:11" s="30" customFormat="1" ht="31.5" outlineLevel="1" x14ac:dyDescent="0.25">
      <c r="A671" s="66"/>
      <c r="B671" s="98" t="s">
        <v>605</v>
      </c>
      <c r="C671" s="79" t="s">
        <v>84</v>
      </c>
      <c r="D671" s="66">
        <v>2025</v>
      </c>
      <c r="E671" s="132" t="s">
        <v>607</v>
      </c>
      <c r="F671" s="66" t="s">
        <v>87</v>
      </c>
      <c r="G671" s="66">
        <v>15</v>
      </c>
      <c r="H671" s="66">
        <v>400</v>
      </c>
      <c r="I671" s="66">
        <v>30.428789999999999</v>
      </c>
      <c r="J671" s="29"/>
      <c r="K671" s="29"/>
    </row>
    <row r="672" spans="1:11" s="30" customFormat="1" ht="94.5" outlineLevel="1" x14ac:dyDescent="0.25">
      <c r="A672" s="66"/>
      <c r="B672" s="66" t="s">
        <v>605</v>
      </c>
      <c r="C672" s="79" t="s">
        <v>639</v>
      </c>
      <c r="D672" s="66">
        <v>2025</v>
      </c>
      <c r="E672" s="66">
        <v>2022</v>
      </c>
      <c r="F672" s="66" t="s">
        <v>87</v>
      </c>
      <c r="G672" s="66">
        <v>15</v>
      </c>
      <c r="H672" s="66">
        <v>400</v>
      </c>
      <c r="I672" s="123">
        <f>2028586.26*0.015/1000</f>
        <v>30.428793900000002</v>
      </c>
      <c r="J672" s="29"/>
      <c r="K672" s="29"/>
    </row>
    <row r="673" spans="1:37" s="30" customFormat="1" ht="15.75" outlineLevel="1" x14ac:dyDescent="0.25">
      <c r="A673" s="66"/>
      <c r="B673" s="66"/>
      <c r="C673" s="79"/>
      <c r="D673" s="79"/>
      <c r="E673" s="66">
        <v>2022</v>
      </c>
      <c r="F673" s="66"/>
      <c r="G673" s="66"/>
      <c r="H673" s="66"/>
      <c r="I673" s="66"/>
      <c r="J673" s="29"/>
      <c r="K673" s="29"/>
    </row>
    <row r="674" spans="1:37" s="30" customFormat="1" ht="15.75" hidden="1" outlineLevel="1" x14ac:dyDescent="0.25">
      <c r="A674" s="66"/>
      <c r="B674" s="66"/>
      <c r="C674" s="79"/>
      <c r="D674" s="79"/>
      <c r="E674" s="66">
        <v>2022</v>
      </c>
      <c r="F674" s="66"/>
      <c r="G674" s="66"/>
      <c r="H674" s="66"/>
      <c r="I674" s="66"/>
      <c r="J674" s="29"/>
      <c r="K674" s="29"/>
    </row>
    <row r="675" spans="1:37" s="30" customFormat="1" ht="15.75" hidden="1" x14ac:dyDescent="0.25">
      <c r="A675" s="66"/>
      <c r="B675" s="334" t="s">
        <v>640</v>
      </c>
      <c r="C675" s="334" t="s">
        <v>641</v>
      </c>
      <c r="D675" s="67"/>
      <c r="E675" s="334"/>
      <c r="F675" s="303" t="s">
        <v>87</v>
      </c>
      <c r="G675" s="303"/>
      <c r="H675" s="303"/>
      <c r="I675" s="305"/>
      <c r="J675" s="68"/>
      <c r="K675" s="68"/>
    </row>
    <row r="676" spans="1:37" s="30" customFormat="1" ht="15.75" hidden="1" x14ac:dyDescent="0.25">
      <c r="A676" s="66"/>
      <c r="B676" s="352"/>
      <c r="C676" s="352"/>
      <c r="D676" s="69"/>
      <c r="E676" s="352"/>
      <c r="F676" s="333"/>
      <c r="G676" s="333"/>
      <c r="H676" s="333"/>
      <c r="I676" s="342"/>
      <c r="J676" s="70"/>
      <c r="K676" s="70"/>
    </row>
    <row r="677" spans="1:37" s="30" customFormat="1" ht="15.75" hidden="1" x14ac:dyDescent="0.25">
      <c r="A677" s="66"/>
      <c r="B677" s="353"/>
      <c r="C677" s="353"/>
      <c r="D677" s="71"/>
      <c r="E677" s="353"/>
      <c r="F677" s="311"/>
      <c r="G677" s="311"/>
      <c r="H677" s="311"/>
      <c r="I677" s="343"/>
      <c r="J677" s="70"/>
      <c r="K677" s="70"/>
    </row>
    <row r="678" spans="1:37" s="30" customFormat="1" ht="31.5" hidden="1" x14ac:dyDescent="0.25">
      <c r="A678" s="66"/>
      <c r="B678" s="73" t="s">
        <v>640</v>
      </c>
      <c r="C678" s="74" t="s">
        <v>84</v>
      </c>
      <c r="D678" s="75">
        <v>2025</v>
      </c>
      <c r="E678" s="73">
        <v>2021</v>
      </c>
      <c r="F678" s="73" t="s">
        <v>87</v>
      </c>
      <c r="G678" s="133">
        <f>SUMIF($E$681:$E$682,$E$678,$G$681:$G$682)</f>
        <v>0</v>
      </c>
      <c r="H678" s="134">
        <f>SUMIF($E$681:$E$682,$E$678,$H$681:$H$682)</f>
        <v>0</v>
      </c>
      <c r="I678" s="135">
        <f>SUMIF($E$681:$E$682,$E$678,$I$681:$I$682)</f>
        <v>0</v>
      </c>
    </row>
    <row r="679" spans="1:37" s="45" customFormat="1" ht="15.75" hidden="1" x14ac:dyDescent="0.25">
      <c r="A679" s="66"/>
      <c r="B679" s="73" t="s">
        <v>640</v>
      </c>
      <c r="C679" s="74" t="s">
        <v>85</v>
      </c>
      <c r="D679" s="74"/>
      <c r="E679" s="73">
        <v>2022</v>
      </c>
      <c r="F679" s="73" t="s">
        <v>87</v>
      </c>
      <c r="G679" s="73">
        <f>SUMIF($E$681:$E$682,$E$679,$G$681:$G$682)</f>
        <v>0</v>
      </c>
      <c r="H679" s="76">
        <f>SUMIF($E$681:$E$682,$E$679,$H$681:$H$682)</f>
        <v>0</v>
      </c>
      <c r="I679" s="76">
        <f>SUMIF($E$681:$E$682,$E$679,$I$681:$I$682)</f>
        <v>0</v>
      </c>
      <c r="J679" s="78"/>
      <c r="K679" s="78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  <c r="AA679" s="30"/>
      <c r="AB679" s="30"/>
      <c r="AC679" s="30"/>
      <c r="AD679" s="30"/>
      <c r="AE679" s="30"/>
      <c r="AF679" s="30"/>
      <c r="AG679" s="30"/>
      <c r="AH679" s="30"/>
      <c r="AI679" s="30"/>
      <c r="AJ679" s="30"/>
      <c r="AK679" s="30"/>
    </row>
    <row r="680" spans="1:37" s="30" customFormat="1" ht="15.75" hidden="1" x14ac:dyDescent="0.25">
      <c r="A680" s="66"/>
      <c r="B680" s="73" t="s">
        <v>640</v>
      </c>
      <c r="C680" s="74" t="s">
        <v>85</v>
      </c>
      <c r="D680" s="74"/>
      <c r="E680" s="73">
        <v>2023</v>
      </c>
      <c r="F680" s="73" t="s">
        <v>87</v>
      </c>
      <c r="G680" s="73">
        <f>SUMIF($E$681:$E$682,$E$680,$G$681:$G$682)</f>
        <v>0</v>
      </c>
      <c r="H680" s="76">
        <f>SUMIF($E$681:$E$682,$E$680,$H$681:$H$682)</f>
        <v>0</v>
      </c>
      <c r="I680" s="76">
        <f>SUMIF($E$681:$E$682,$E$680,$I$681:$I$682)</f>
        <v>0</v>
      </c>
      <c r="J680" s="78"/>
      <c r="K680" s="78"/>
    </row>
    <row r="681" spans="1:37" s="30" customFormat="1" ht="15.75" hidden="1" outlineLevel="1" x14ac:dyDescent="0.25">
      <c r="A681" s="66"/>
      <c r="B681" s="66"/>
      <c r="C681" s="79"/>
      <c r="D681" s="79"/>
      <c r="E681" s="66">
        <v>2022</v>
      </c>
      <c r="F681" s="66"/>
      <c r="G681" s="66"/>
      <c r="H681" s="66"/>
      <c r="I681" s="66"/>
      <c r="J681" s="29"/>
      <c r="K681" s="29"/>
    </row>
    <row r="682" spans="1:37" s="30" customFormat="1" ht="15.75" hidden="1" outlineLevel="1" x14ac:dyDescent="0.25">
      <c r="A682" s="66"/>
      <c r="B682" s="66"/>
      <c r="C682" s="79"/>
      <c r="D682" s="79"/>
      <c r="E682" s="66">
        <v>2022</v>
      </c>
      <c r="F682" s="66"/>
      <c r="G682" s="66"/>
      <c r="H682" s="66"/>
      <c r="I682" s="66"/>
      <c r="J682" s="29"/>
      <c r="K682" s="29"/>
    </row>
    <row r="683" spans="1:37" s="30" customFormat="1" ht="15.75" hidden="1" collapsed="1" x14ac:dyDescent="0.25">
      <c r="A683" s="136"/>
      <c r="B683" s="321" t="s">
        <v>642</v>
      </c>
      <c r="C683" s="330" t="s">
        <v>643</v>
      </c>
      <c r="D683" s="87"/>
      <c r="E683" s="330"/>
      <c r="F683" s="321" t="s">
        <v>644</v>
      </c>
      <c r="G683" s="321"/>
      <c r="H683" s="321"/>
      <c r="I683" s="323"/>
      <c r="J683" s="54"/>
      <c r="K683" s="54"/>
    </row>
    <row r="684" spans="1:37" s="30" customFormat="1" ht="15.75" hidden="1" x14ac:dyDescent="0.25">
      <c r="A684" s="136"/>
      <c r="B684" s="327"/>
      <c r="C684" s="348"/>
      <c r="D684" s="34"/>
      <c r="E684" s="348"/>
      <c r="F684" s="327"/>
      <c r="G684" s="327"/>
      <c r="H684" s="327"/>
      <c r="I684" s="324"/>
      <c r="J684" s="55"/>
      <c r="K684" s="55"/>
    </row>
    <row r="685" spans="1:37" s="30" customFormat="1" ht="31.5" hidden="1" x14ac:dyDescent="0.25">
      <c r="A685" s="136"/>
      <c r="B685" s="89" t="s">
        <v>642</v>
      </c>
      <c r="C685" s="92" t="s">
        <v>84</v>
      </c>
      <c r="D685" s="90">
        <v>2025</v>
      </c>
      <c r="E685" s="137" t="s">
        <v>645</v>
      </c>
      <c r="F685" s="89" t="s">
        <v>644</v>
      </c>
      <c r="G685" s="89">
        <v>0</v>
      </c>
      <c r="H685" s="89">
        <v>0</v>
      </c>
      <c r="I685" s="91">
        <v>0</v>
      </c>
      <c r="J685" s="138"/>
      <c r="K685" s="138"/>
    </row>
    <row r="686" spans="1:37" s="30" customFormat="1" ht="15.75" hidden="1" x14ac:dyDescent="0.25">
      <c r="A686" s="136"/>
      <c r="B686" s="124"/>
      <c r="C686" s="139"/>
      <c r="D686" s="139"/>
      <c r="E686" s="124"/>
      <c r="F686" s="124"/>
      <c r="G686" s="124"/>
      <c r="H686" s="124"/>
      <c r="I686" s="124"/>
      <c r="J686" s="29"/>
      <c r="K686" s="29"/>
    </row>
    <row r="687" spans="1:37" s="30" customFormat="1" ht="15.75" hidden="1" x14ac:dyDescent="0.25">
      <c r="A687" s="98"/>
      <c r="B687" s="321" t="s">
        <v>642</v>
      </c>
      <c r="C687" s="330" t="s">
        <v>643</v>
      </c>
      <c r="D687" s="87"/>
      <c r="E687" s="330"/>
      <c r="F687" s="321" t="s">
        <v>646</v>
      </c>
      <c r="G687" s="321"/>
      <c r="H687" s="321"/>
      <c r="I687" s="323"/>
      <c r="J687" s="54"/>
      <c r="K687" s="54"/>
    </row>
    <row r="688" spans="1:37" s="30" customFormat="1" ht="15.75" hidden="1" x14ac:dyDescent="0.25">
      <c r="A688" s="140"/>
      <c r="B688" s="327"/>
      <c r="C688" s="348"/>
      <c r="D688" s="34"/>
      <c r="E688" s="348"/>
      <c r="F688" s="327"/>
      <c r="G688" s="327"/>
      <c r="H688" s="327"/>
      <c r="I688" s="324"/>
      <c r="J688" s="55"/>
      <c r="K688" s="55"/>
    </row>
    <row r="689" spans="1:37" s="36" customFormat="1" ht="31.5" hidden="1" x14ac:dyDescent="0.25">
      <c r="A689" s="140"/>
      <c r="B689" s="89" t="s">
        <v>642</v>
      </c>
      <c r="C689" s="92" t="s">
        <v>84</v>
      </c>
      <c r="D689" s="90">
        <v>2025</v>
      </c>
      <c r="E689" s="89">
        <v>2021</v>
      </c>
      <c r="F689" s="89" t="s">
        <v>646</v>
      </c>
      <c r="G689" s="89">
        <f>SUMIF($E$695:$E$697,$E$689,$G$695:$G$697)</f>
        <v>0</v>
      </c>
      <c r="H689" s="89">
        <f>SUMIF($E$695:$E$697,$E$689,$H$695:$H$697)</f>
        <v>0</v>
      </c>
      <c r="I689" s="91">
        <f>SUMIF($E$695:$E$697,$E$689,$I$695:$I$697)</f>
        <v>0</v>
      </c>
      <c r="J689" s="44"/>
      <c r="K689" s="44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  <c r="AA689" s="30"/>
      <c r="AB689" s="30"/>
      <c r="AC689" s="30"/>
      <c r="AD689" s="30"/>
      <c r="AE689" s="30"/>
      <c r="AF689" s="30"/>
      <c r="AG689" s="30"/>
      <c r="AH689" s="30"/>
      <c r="AI689" s="30"/>
      <c r="AJ689" s="30"/>
      <c r="AK689" s="30"/>
    </row>
    <row r="690" spans="1:37" s="45" customFormat="1" ht="15.75" hidden="1" x14ac:dyDescent="0.25">
      <c r="A690" s="140"/>
      <c r="B690" s="89" t="s">
        <v>642</v>
      </c>
      <c r="C690" s="92" t="s">
        <v>85</v>
      </c>
      <c r="D690" s="92"/>
      <c r="E690" s="89">
        <v>2022</v>
      </c>
      <c r="F690" s="89" t="s">
        <v>646</v>
      </c>
      <c r="G690" s="89">
        <f>SUMIF($E$695:$E$697,$E$690,$G$695:$G$697)</f>
        <v>0</v>
      </c>
      <c r="H690" s="89">
        <f>SUMIF($E$695:$E$697,$E$690,$H$695:$H$697)</f>
        <v>0</v>
      </c>
      <c r="I690" s="93">
        <f>SUMIF($E$695:$E$697,$E$690,$I$695:$I$697)</f>
        <v>0</v>
      </c>
      <c r="J690" s="44"/>
      <c r="K690" s="44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  <c r="AA690" s="30"/>
      <c r="AB690" s="30"/>
      <c r="AC690" s="30"/>
      <c r="AD690" s="30"/>
      <c r="AE690" s="30"/>
      <c r="AF690" s="30"/>
      <c r="AG690" s="30"/>
      <c r="AH690" s="30"/>
      <c r="AI690" s="30"/>
      <c r="AJ690" s="30"/>
      <c r="AK690" s="30"/>
    </row>
    <row r="691" spans="1:37" s="45" customFormat="1" ht="15.75" hidden="1" x14ac:dyDescent="0.25">
      <c r="A691" s="140"/>
      <c r="B691" s="89" t="s">
        <v>642</v>
      </c>
      <c r="C691" s="92" t="s">
        <v>85</v>
      </c>
      <c r="D691" s="92"/>
      <c r="E691" s="89">
        <v>2023</v>
      </c>
      <c r="F691" s="89" t="s">
        <v>646</v>
      </c>
      <c r="G691" s="89">
        <f>SUMIF($E$692:$E$696,$E$691,$G$692:$G$696)</f>
        <v>0</v>
      </c>
      <c r="H691" s="89">
        <f>SUMIF($E$692:$E$696,$E$691,$H$692:$H$696)</f>
        <v>0</v>
      </c>
      <c r="I691" s="93">
        <f>SUMIF($E$692:$E$696,$E$691,$I$692:$I$696)</f>
        <v>0</v>
      </c>
      <c r="J691" s="44"/>
      <c r="K691" s="44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  <c r="AA691" s="30"/>
      <c r="AB691" s="30"/>
      <c r="AC691" s="30"/>
      <c r="AD691" s="30"/>
      <c r="AE691" s="30"/>
      <c r="AF691" s="30"/>
      <c r="AG691" s="30"/>
      <c r="AH691" s="30"/>
      <c r="AI691" s="30"/>
      <c r="AJ691" s="30"/>
      <c r="AK691" s="30"/>
    </row>
    <row r="692" spans="1:37" s="30" customFormat="1" ht="15.75" hidden="1" outlineLevel="1" x14ac:dyDescent="0.25">
      <c r="A692" s="66"/>
      <c r="B692" s="66"/>
      <c r="C692" s="79"/>
      <c r="D692" s="79"/>
      <c r="E692" s="66">
        <v>2022</v>
      </c>
      <c r="F692" s="66" t="s">
        <v>646</v>
      </c>
      <c r="G692" s="66">
        <v>0</v>
      </c>
      <c r="H692" s="66"/>
      <c r="I692" s="102"/>
      <c r="J692" s="101"/>
      <c r="K692" s="101"/>
    </row>
    <row r="693" spans="1:37" s="30" customFormat="1" ht="15.75" hidden="1" outlineLevel="1" x14ac:dyDescent="0.25">
      <c r="A693" s="66"/>
      <c r="B693" s="66"/>
      <c r="C693" s="79"/>
      <c r="D693" s="79"/>
      <c r="E693" s="66">
        <v>2022</v>
      </c>
      <c r="F693" s="66" t="s">
        <v>646</v>
      </c>
      <c r="G693" s="66">
        <v>0</v>
      </c>
      <c r="H693" s="66"/>
      <c r="I693" s="102"/>
      <c r="J693" s="101"/>
      <c r="K693" s="101"/>
    </row>
    <row r="694" spans="1:37" s="30" customFormat="1" ht="15.75" hidden="1" outlineLevel="1" x14ac:dyDescent="0.25">
      <c r="A694" s="66"/>
      <c r="B694" s="66"/>
      <c r="C694" s="79"/>
      <c r="D694" s="79"/>
      <c r="E694" s="66">
        <v>2023</v>
      </c>
      <c r="F694" s="66" t="s">
        <v>646</v>
      </c>
      <c r="G694" s="66">
        <v>0</v>
      </c>
      <c r="H694" s="66"/>
      <c r="I694" s="102"/>
      <c r="J694" s="101"/>
      <c r="K694" s="101"/>
    </row>
    <row r="695" spans="1:37" s="36" customFormat="1" ht="15.75" hidden="1" outlineLevel="1" x14ac:dyDescent="0.25">
      <c r="A695" s="66"/>
      <c r="B695" s="66"/>
      <c r="C695" s="79"/>
      <c r="D695" s="79"/>
      <c r="E695" s="66">
        <v>2021</v>
      </c>
      <c r="F695" s="66"/>
      <c r="G695" s="66"/>
      <c r="H695" s="66"/>
      <c r="I695" s="102"/>
      <c r="J695" s="101"/>
      <c r="K695" s="101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  <c r="AA695" s="30"/>
      <c r="AB695" s="30"/>
      <c r="AC695" s="30"/>
      <c r="AD695" s="30"/>
      <c r="AE695" s="30"/>
      <c r="AF695" s="30"/>
      <c r="AG695" s="30"/>
      <c r="AH695" s="30"/>
      <c r="AI695" s="30"/>
      <c r="AJ695" s="30"/>
      <c r="AK695" s="30"/>
    </row>
    <row r="696" spans="1:37" s="36" customFormat="1" ht="15.75" hidden="1" outlineLevel="1" x14ac:dyDescent="0.25">
      <c r="A696" s="66"/>
      <c r="B696" s="66"/>
      <c r="C696" s="79"/>
      <c r="D696" s="79"/>
      <c r="E696" s="66">
        <v>2021</v>
      </c>
      <c r="F696" s="66"/>
      <c r="G696" s="66"/>
      <c r="H696" s="66"/>
      <c r="I696" s="102"/>
      <c r="J696" s="101"/>
      <c r="K696" s="101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  <c r="AA696" s="30"/>
      <c r="AB696" s="30"/>
      <c r="AC696" s="30"/>
      <c r="AD696" s="30"/>
      <c r="AE696" s="30"/>
      <c r="AF696" s="30"/>
      <c r="AG696" s="30"/>
      <c r="AH696" s="30"/>
      <c r="AI696" s="30"/>
      <c r="AJ696" s="30"/>
      <c r="AK696" s="30"/>
    </row>
    <row r="697" spans="1:37" s="30" customFormat="1" ht="15.75" hidden="1" outlineLevel="1" x14ac:dyDescent="0.25">
      <c r="A697" s="102"/>
      <c r="B697" s="98"/>
      <c r="C697" s="79"/>
      <c r="D697" s="79"/>
      <c r="E697" s="98"/>
      <c r="F697" s="98"/>
      <c r="G697" s="98"/>
      <c r="H697" s="98"/>
      <c r="I697" s="98"/>
      <c r="J697" s="49"/>
      <c r="K697" s="49"/>
    </row>
    <row r="698" spans="1:37" s="30" customFormat="1" ht="16.5" hidden="1" collapsed="1" x14ac:dyDescent="0.25">
      <c r="A698" s="141"/>
      <c r="B698" s="334" t="s">
        <v>647</v>
      </c>
      <c r="C698" s="334" t="s">
        <v>648</v>
      </c>
      <c r="D698" s="67"/>
      <c r="E698" s="334"/>
      <c r="F698" s="303" t="s">
        <v>83</v>
      </c>
      <c r="G698" s="303"/>
      <c r="H698" s="303"/>
      <c r="I698" s="305"/>
      <c r="J698" s="68"/>
      <c r="K698" s="68"/>
    </row>
    <row r="699" spans="1:37" s="30" customFormat="1" ht="17.25" hidden="1" x14ac:dyDescent="0.25">
      <c r="A699" s="142"/>
      <c r="B699" s="352"/>
      <c r="C699" s="352"/>
      <c r="D699" s="143"/>
      <c r="E699" s="352"/>
      <c r="F699" s="333"/>
      <c r="G699" s="333"/>
      <c r="H699" s="333"/>
      <c r="I699" s="333"/>
      <c r="J699" s="70"/>
      <c r="K699" s="70"/>
    </row>
    <row r="700" spans="1:37" s="36" customFormat="1" ht="17.25" hidden="1" x14ac:dyDescent="0.25">
      <c r="A700" s="142"/>
      <c r="B700" s="352"/>
      <c r="C700" s="352"/>
      <c r="D700" s="143"/>
      <c r="E700" s="352"/>
      <c r="F700" s="333"/>
      <c r="G700" s="333"/>
      <c r="H700" s="333"/>
      <c r="I700" s="333"/>
      <c r="J700" s="70"/>
      <c r="K700" s="7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  <c r="AA700" s="30"/>
      <c r="AB700" s="30"/>
      <c r="AC700" s="30"/>
      <c r="AD700" s="30"/>
      <c r="AE700" s="30"/>
      <c r="AF700" s="30"/>
      <c r="AG700" s="30"/>
      <c r="AH700" s="30"/>
      <c r="AI700" s="30"/>
      <c r="AJ700" s="30"/>
      <c r="AK700" s="30"/>
    </row>
    <row r="701" spans="1:37" s="36" customFormat="1" ht="17.25" hidden="1" x14ac:dyDescent="0.25">
      <c r="A701" s="142"/>
      <c r="B701" s="354"/>
      <c r="C701" s="353"/>
      <c r="D701" s="71"/>
      <c r="E701" s="353"/>
      <c r="F701" s="313"/>
      <c r="G701" s="311"/>
      <c r="H701" s="311"/>
      <c r="I701" s="343"/>
      <c r="J701" s="70"/>
      <c r="K701" s="7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  <c r="AA701" s="30"/>
      <c r="AB701" s="30"/>
      <c r="AC701" s="30"/>
      <c r="AD701" s="30"/>
      <c r="AE701" s="30"/>
      <c r="AF701" s="30"/>
      <c r="AG701" s="30"/>
      <c r="AH701" s="30"/>
      <c r="AI701" s="30"/>
      <c r="AJ701" s="30"/>
      <c r="AK701" s="30"/>
    </row>
    <row r="702" spans="1:37" s="36" customFormat="1" ht="31.5" hidden="1" x14ac:dyDescent="0.25">
      <c r="A702" s="142"/>
      <c r="B702" s="73" t="s">
        <v>647</v>
      </c>
      <c r="C702" s="74" t="s">
        <v>84</v>
      </c>
      <c r="D702" s="75">
        <v>2025</v>
      </c>
      <c r="E702" s="73">
        <v>2021</v>
      </c>
      <c r="F702" s="73" t="s">
        <v>83</v>
      </c>
      <c r="G702" s="73">
        <f ca="1">SUMIF($E$633:$E$707,$E$702,$G$633:$G$707)</f>
        <v>0</v>
      </c>
      <c r="H702" s="73">
        <f ca="1">SUMIF($E$633:$E$707,$E$702,$H$633:$H$707)</f>
        <v>0</v>
      </c>
      <c r="I702" s="77">
        <f ca="1">SUMIF($E$633:$E$707,$E$702,$I$633:$I$707)</f>
        <v>0</v>
      </c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  <c r="AA702" s="30"/>
      <c r="AB702" s="30"/>
      <c r="AC702" s="30"/>
      <c r="AD702" s="30"/>
      <c r="AE702" s="30"/>
      <c r="AF702" s="30"/>
      <c r="AG702" s="30"/>
      <c r="AH702" s="30"/>
      <c r="AI702" s="30"/>
      <c r="AJ702" s="30"/>
      <c r="AK702" s="30"/>
    </row>
    <row r="703" spans="1:37" s="45" customFormat="1" ht="17.25" hidden="1" x14ac:dyDescent="0.25">
      <c r="A703" s="142"/>
      <c r="B703" s="73" t="s">
        <v>647</v>
      </c>
      <c r="C703" s="74" t="s">
        <v>85</v>
      </c>
      <c r="D703" s="74"/>
      <c r="E703" s="73">
        <v>2022</v>
      </c>
      <c r="F703" s="73" t="s">
        <v>83</v>
      </c>
      <c r="G703" s="73">
        <f ca="1">SUMIF($E$633:$E$707,$E$703,$G$633:$G$707)</f>
        <v>0</v>
      </c>
      <c r="H703" s="73">
        <f ca="1">SUMIF($E$633:$E$707,$E$703,$H$633:$H$707)</f>
        <v>0</v>
      </c>
      <c r="I703" s="76">
        <f ca="1">SUMIF($E$633:$E$707,$E$703,$I$633:$I$707)</f>
        <v>0</v>
      </c>
      <c r="J703" s="78"/>
      <c r="K703" s="78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  <c r="AA703" s="30"/>
      <c r="AB703" s="30"/>
      <c r="AC703" s="30"/>
      <c r="AD703" s="30"/>
      <c r="AE703" s="30"/>
      <c r="AF703" s="30"/>
      <c r="AG703" s="30"/>
      <c r="AH703" s="30"/>
      <c r="AI703" s="30"/>
      <c r="AJ703" s="30"/>
      <c r="AK703" s="30"/>
    </row>
    <row r="704" spans="1:37" s="45" customFormat="1" ht="17.25" hidden="1" x14ac:dyDescent="0.25">
      <c r="A704" s="142"/>
      <c r="B704" s="73" t="s">
        <v>647</v>
      </c>
      <c r="C704" s="74" t="s">
        <v>86</v>
      </c>
      <c r="D704" s="74"/>
      <c r="E704" s="73">
        <v>2023</v>
      </c>
      <c r="F704" s="73" t="s">
        <v>83</v>
      </c>
      <c r="G704" s="73">
        <f ca="1">SUMIF($E$633:$E$707,$E$704,$G$633:$G$707)</f>
        <v>500</v>
      </c>
      <c r="H704" s="73">
        <f ca="1">SUMIF($E$633:$E$707,$E$704,$H$633:$H$707)</f>
        <v>8</v>
      </c>
      <c r="I704" s="76">
        <f ca="1">SUMIF($E$633:$E$707,$E$704,$I$633:$I$707)</f>
        <v>1259.022285</v>
      </c>
      <c r="J704" s="78"/>
      <c r="K704" s="78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  <c r="AA704" s="30"/>
      <c r="AB704" s="30"/>
      <c r="AC704" s="30"/>
      <c r="AD704" s="30"/>
      <c r="AE704" s="30"/>
      <c r="AF704" s="30"/>
      <c r="AG704" s="30"/>
      <c r="AH704" s="30"/>
      <c r="AI704" s="30"/>
      <c r="AJ704" s="30"/>
      <c r="AK704" s="30"/>
    </row>
    <row r="705" spans="1:37" s="30" customFormat="1" ht="15.75" hidden="1" outlineLevel="1" x14ac:dyDescent="0.25">
      <c r="A705" s="66"/>
      <c r="B705" s="66"/>
      <c r="C705" s="79"/>
      <c r="D705" s="79"/>
      <c r="E705" s="66">
        <v>2023</v>
      </c>
      <c r="F705" s="66"/>
      <c r="G705" s="66"/>
      <c r="H705" s="66"/>
      <c r="I705" s="102"/>
      <c r="J705" s="101"/>
      <c r="K705" s="101"/>
    </row>
    <row r="706" spans="1:37" s="30" customFormat="1" ht="15.75" hidden="1" outlineLevel="1" x14ac:dyDescent="0.25">
      <c r="A706" s="66"/>
      <c r="B706" s="66"/>
      <c r="C706" s="79"/>
      <c r="D706" s="79"/>
      <c r="E706" s="66">
        <v>2022</v>
      </c>
      <c r="F706" s="66"/>
      <c r="G706" s="66"/>
      <c r="H706" s="66"/>
      <c r="I706" s="66"/>
      <c r="J706" s="29"/>
      <c r="K706" s="29"/>
    </row>
    <row r="707" spans="1:37" s="30" customFormat="1" ht="15.75" hidden="1" outlineLevel="1" x14ac:dyDescent="0.25">
      <c r="A707" s="66"/>
      <c r="B707" s="66"/>
      <c r="C707" s="79"/>
      <c r="D707" s="79"/>
      <c r="E707" s="66">
        <v>2022</v>
      </c>
      <c r="F707" s="66"/>
      <c r="G707" s="66"/>
      <c r="H707" s="66"/>
      <c r="I707" s="66"/>
      <c r="J707" s="29"/>
      <c r="K707" s="29"/>
    </row>
    <row r="708" spans="1:37" s="30" customFormat="1" ht="15.75" hidden="1" x14ac:dyDescent="0.25">
      <c r="A708" s="66"/>
      <c r="B708" s="303" t="s">
        <v>647</v>
      </c>
      <c r="C708" s="334" t="s">
        <v>648</v>
      </c>
      <c r="D708" s="67"/>
      <c r="E708" s="303"/>
      <c r="F708" s="303" t="s">
        <v>87</v>
      </c>
      <c r="G708" s="303"/>
      <c r="H708" s="303"/>
      <c r="I708" s="305"/>
      <c r="J708" s="68"/>
      <c r="K708" s="68"/>
    </row>
    <row r="709" spans="1:37" s="30" customFormat="1" ht="15.75" hidden="1" x14ac:dyDescent="0.25">
      <c r="A709" s="66"/>
      <c r="B709" s="333"/>
      <c r="C709" s="352"/>
      <c r="D709" s="69"/>
      <c r="E709" s="333"/>
      <c r="F709" s="333"/>
      <c r="G709" s="333"/>
      <c r="H709" s="333"/>
      <c r="I709" s="342"/>
      <c r="J709" s="70"/>
      <c r="K709" s="70"/>
    </row>
    <row r="710" spans="1:37" s="36" customFormat="1" ht="15.75" hidden="1" x14ac:dyDescent="0.25">
      <c r="A710" s="66"/>
      <c r="B710" s="333"/>
      <c r="C710" s="352"/>
      <c r="D710" s="69"/>
      <c r="E710" s="333"/>
      <c r="F710" s="333"/>
      <c r="G710" s="333"/>
      <c r="H710" s="333"/>
      <c r="I710" s="342"/>
      <c r="J710" s="70"/>
      <c r="K710" s="7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  <c r="AA710" s="30"/>
      <c r="AB710" s="30"/>
      <c r="AC710" s="30"/>
      <c r="AD710" s="30"/>
      <c r="AE710" s="30"/>
      <c r="AF710" s="30"/>
      <c r="AG710" s="30"/>
      <c r="AH710" s="30"/>
      <c r="AI710" s="30"/>
      <c r="AJ710" s="30"/>
      <c r="AK710" s="30"/>
    </row>
    <row r="711" spans="1:37" s="36" customFormat="1" ht="15.75" hidden="1" x14ac:dyDescent="0.25">
      <c r="A711" s="66"/>
      <c r="B711" s="311"/>
      <c r="C711" s="353"/>
      <c r="D711" s="71"/>
      <c r="E711" s="311"/>
      <c r="F711" s="311"/>
      <c r="G711" s="311"/>
      <c r="H711" s="311"/>
      <c r="I711" s="343"/>
      <c r="J711" s="70"/>
      <c r="K711" s="7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  <c r="AA711" s="30"/>
      <c r="AB711" s="30"/>
      <c r="AC711" s="30"/>
      <c r="AD711" s="30"/>
      <c r="AE711" s="30"/>
      <c r="AF711" s="30"/>
      <c r="AG711" s="30"/>
      <c r="AH711" s="30"/>
      <c r="AI711" s="30"/>
      <c r="AJ711" s="30"/>
      <c r="AK711" s="30"/>
    </row>
    <row r="712" spans="1:37" s="36" customFormat="1" ht="31.5" hidden="1" x14ac:dyDescent="0.25">
      <c r="A712" s="66"/>
      <c r="B712" s="73" t="s">
        <v>647</v>
      </c>
      <c r="C712" s="74" t="s">
        <v>84</v>
      </c>
      <c r="D712" s="75">
        <v>2025</v>
      </c>
      <c r="E712" s="73">
        <v>2021</v>
      </c>
      <c r="F712" s="73" t="s">
        <v>87</v>
      </c>
      <c r="G712" s="73">
        <f>SUMIF($E$715:$E$720,$E$712,$G$715:$G$720)</f>
        <v>0</v>
      </c>
      <c r="H712" s="73">
        <f>SUMIF($E$715:$E$720,$E$712,$H$715:$H$720)</f>
        <v>0</v>
      </c>
      <c r="I712" s="77">
        <f>SUMIF($E$715:$E$720,$E$712,$I$715:$I$720)</f>
        <v>0</v>
      </c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  <c r="AA712" s="30"/>
      <c r="AB712" s="30"/>
      <c r="AC712" s="30"/>
      <c r="AD712" s="30"/>
      <c r="AE712" s="30"/>
      <c r="AF712" s="30"/>
      <c r="AG712" s="30"/>
      <c r="AH712" s="30"/>
      <c r="AI712" s="30"/>
      <c r="AJ712" s="30"/>
      <c r="AK712" s="30"/>
    </row>
    <row r="713" spans="1:37" s="45" customFormat="1" ht="15.75" hidden="1" x14ac:dyDescent="0.25">
      <c r="A713" s="66"/>
      <c r="B713" s="73" t="s">
        <v>647</v>
      </c>
      <c r="C713" s="74" t="s">
        <v>85</v>
      </c>
      <c r="D713" s="74"/>
      <c r="E713" s="73">
        <v>2022</v>
      </c>
      <c r="F713" s="73" t="s">
        <v>87</v>
      </c>
      <c r="G713" s="73">
        <f>SUMIF($E$715:$E$722,$E$713,$G$715:$G$722)</f>
        <v>0</v>
      </c>
      <c r="H713" s="73">
        <f>SUMIF($E$715:$E$721,$E$713,$H$715:$H$721)</f>
        <v>0</v>
      </c>
      <c r="I713" s="73">
        <f>SUMIF($E$715:$E$720,$E$713,$I$715:$I$720)</f>
        <v>0</v>
      </c>
      <c r="J713" s="144"/>
      <c r="K713" s="144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  <c r="AA713" s="30"/>
      <c r="AB713" s="30"/>
      <c r="AC713" s="30"/>
      <c r="AD713" s="30"/>
      <c r="AE713" s="30"/>
      <c r="AF713" s="30"/>
      <c r="AG713" s="30"/>
      <c r="AH713" s="30"/>
      <c r="AI713" s="30"/>
      <c r="AJ713" s="30"/>
      <c r="AK713" s="30"/>
    </row>
    <row r="714" spans="1:37" s="30" customFormat="1" ht="15.75" hidden="1" x14ac:dyDescent="0.25">
      <c r="A714" s="102"/>
      <c r="B714" s="73" t="s">
        <v>647</v>
      </c>
      <c r="C714" s="74" t="s">
        <v>86</v>
      </c>
      <c r="D714" s="74"/>
      <c r="E714" s="73">
        <v>2023</v>
      </c>
      <c r="F714" s="73" t="s">
        <v>87</v>
      </c>
      <c r="G714" s="73">
        <f>SUMIF($E$715:$E$721,$E$714,$G$715:$G$721)</f>
        <v>0</v>
      </c>
      <c r="H714" s="73">
        <f>SUMIF($E$715:$E$721,$E$714,$H$715:$H$721)</f>
        <v>0</v>
      </c>
      <c r="I714" s="76">
        <f>SUMIF($E$715:$E$721,$E$714,$I$715:$I$721)</f>
        <v>0</v>
      </c>
      <c r="J714" s="78"/>
      <c r="K714" s="78"/>
    </row>
    <row r="715" spans="1:37" s="30" customFormat="1" ht="15.75" hidden="1" outlineLevel="1" x14ac:dyDescent="0.25">
      <c r="A715" s="102"/>
      <c r="B715" s="66"/>
      <c r="C715" s="79"/>
      <c r="D715" s="79"/>
      <c r="E715" s="66">
        <v>2022</v>
      </c>
      <c r="F715" s="66"/>
      <c r="G715" s="66"/>
      <c r="H715" s="66"/>
      <c r="I715" s="66"/>
      <c r="J715" s="29"/>
      <c r="K715" s="29"/>
    </row>
    <row r="716" spans="1:37" s="30" customFormat="1" ht="15.75" hidden="1" outlineLevel="1" x14ac:dyDescent="0.25">
      <c r="A716" s="102"/>
      <c r="B716" s="66"/>
      <c r="C716" s="79"/>
      <c r="D716" s="79"/>
      <c r="E716" s="66">
        <v>2022</v>
      </c>
      <c r="F716" s="66"/>
      <c r="G716" s="66"/>
      <c r="H716" s="66"/>
      <c r="I716" s="66"/>
      <c r="J716" s="29"/>
      <c r="K716" s="29"/>
    </row>
    <row r="717" spans="1:37" s="30" customFormat="1" ht="15.75" hidden="1" outlineLevel="1" x14ac:dyDescent="0.25">
      <c r="A717" s="102"/>
      <c r="B717" s="66"/>
      <c r="C717" s="79"/>
      <c r="D717" s="79"/>
      <c r="E717" s="66">
        <v>2022</v>
      </c>
      <c r="F717" s="66"/>
      <c r="G717" s="66"/>
      <c r="H717" s="66"/>
      <c r="I717" s="66"/>
      <c r="J717" s="29"/>
      <c r="K717" s="29"/>
    </row>
    <row r="718" spans="1:37" s="30" customFormat="1" ht="15.75" hidden="1" outlineLevel="1" x14ac:dyDescent="0.25">
      <c r="A718" s="102"/>
      <c r="B718" s="66"/>
      <c r="C718" s="79"/>
      <c r="D718" s="79"/>
      <c r="E718" s="66">
        <v>2021</v>
      </c>
      <c r="F718" s="66"/>
      <c r="G718" s="66"/>
      <c r="H718" s="66"/>
      <c r="I718" s="66"/>
      <c r="J718" s="29"/>
      <c r="K718" s="29"/>
    </row>
    <row r="719" spans="1:37" s="30" customFormat="1" ht="15.75" hidden="1" outlineLevel="1" x14ac:dyDescent="0.25">
      <c r="A719" s="102"/>
      <c r="B719" s="66"/>
      <c r="C719" s="79"/>
      <c r="D719" s="79"/>
      <c r="E719" s="66">
        <v>2021</v>
      </c>
      <c r="F719" s="66"/>
      <c r="G719" s="66"/>
      <c r="H719" s="66"/>
      <c r="I719" s="66"/>
      <c r="J719" s="29"/>
      <c r="K719" s="29"/>
    </row>
    <row r="720" spans="1:37" s="30" customFormat="1" ht="15.75" hidden="1" outlineLevel="1" x14ac:dyDescent="0.25">
      <c r="A720" s="121"/>
      <c r="B720" s="66"/>
      <c r="C720" s="79"/>
      <c r="D720" s="79"/>
      <c r="E720" s="66">
        <v>2021</v>
      </c>
      <c r="F720" s="66"/>
      <c r="G720" s="66"/>
      <c r="H720" s="66"/>
      <c r="I720" s="66"/>
      <c r="J720" s="29"/>
      <c r="K720" s="29"/>
    </row>
    <row r="721" spans="1:37" s="30" customFormat="1" ht="15.75" hidden="1" outlineLevel="1" x14ac:dyDescent="0.25">
      <c r="A721" s="102"/>
      <c r="B721" s="66"/>
      <c r="C721" s="79"/>
      <c r="D721" s="79"/>
      <c r="E721" s="66">
        <v>2023</v>
      </c>
      <c r="F721" s="66"/>
      <c r="G721" s="66"/>
      <c r="H721" s="66"/>
      <c r="I721" s="66"/>
      <c r="J721" s="29"/>
      <c r="K721" s="29"/>
    </row>
    <row r="722" spans="1:37" s="30" customFormat="1" ht="15.75" collapsed="1" x14ac:dyDescent="0.25">
      <c r="A722" s="145"/>
      <c r="B722" s="146"/>
      <c r="C722" s="147"/>
      <c r="D722" s="146"/>
      <c r="E722" s="146"/>
      <c r="F722" s="146"/>
      <c r="G722" s="146"/>
      <c r="H722" s="146"/>
      <c r="I722" s="148"/>
      <c r="J722" s="29"/>
      <c r="K722" s="29"/>
    </row>
    <row r="723" spans="1:37" s="154" customFormat="1" ht="20.25" x14ac:dyDescent="0.25">
      <c r="A723" s="149"/>
      <c r="B723" s="150"/>
      <c r="C723" s="150" t="s">
        <v>649</v>
      </c>
      <c r="D723" s="151"/>
      <c r="E723" s="151"/>
      <c r="F723" s="151"/>
      <c r="G723" s="151"/>
      <c r="H723" s="151"/>
      <c r="I723" s="152"/>
      <c r="J723" s="153"/>
      <c r="K723" s="153"/>
      <c r="L723" s="153"/>
    </row>
    <row r="724" spans="1:37" s="158" customFormat="1" ht="15.75" hidden="1" x14ac:dyDescent="0.25">
      <c r="A724" s="155"/>
      <c r="B724" s="344" t="s">
        <v>650</v>
      </c>
      <c r="C724" s="346" t="s">
        <v>651</v>
      </c>
      <c r="D724" s="156"/>
      <c r="E724" s="330"/>
      <c r="F724" s="344" t="s">
        <v>110</v>
      </c>
      <c r="G724" s="344"/>
      <c r="H724" s="344"/>
      <c r="I724" s="350"/>
      <c r="J724" s="157"/>
      <c r="K724" s="157"/>
      <c r="L724" s="157"/>
    </row>
    <row r="725" spans="1:37" s="158" customFormat="1" ht="15.75" hidden="1" x14ac:dyDescent="0.25">
      <c r="A725" s="155"/>
      <c r="B725" s="345"/>
      <c r="C725" s="347"/>
      <c r="D725" s="159"/>
      <c r="E725" s="348"/>
      <c r="F725" s="349"/>
      <c r="G725" s="349"/>
      <c r="H725" s="349"/>
      <c r="I725" s="351"/>
      <c r="J725" s="160"/>
      <c r="K725" s="160"/>
    </row>
    <row r="726" spans="1:37" s="158" customFormat="1" ht="31.5" hidden="1" x14ac:dyDescent="0.25">
      <c r="A726" s="155"/>
      <c r="B726" s="161" t="s">
        <v>650</v>
      </c>
      <c r="C726" s="162" t="s">
        <v>84</v>
      </c>
      <c r="D726" s="163">
        <v>2025</v>
      </c>
      <c r="E726" s="89">
        <v>2021</v>
      </c>
      <c r="F726" s="344" t="s">
        <v>110</v>
      </c>
      <c r="G726" s="161">
        <f>SUMIF($E$729:$E$731,$E$726,$G$729:$G$731)</f>
        <v>0</v>
      </c>
      <c r="H726" s="164">
        <f>SUMIF($E$729:$E$731,$E$726,$H$729:$H$731)</f>
        <v>0</v>
      </c>
      <c r="I726" s="165">
        <f>SUMIF($E$729:$E$731,$E$726,$I$729:$I$731)</f>
        <v>0</v>
      </c>
      <c r="J726" s="166"/>
      <c r="K726" s="166"/>
      <c r="L726" s="166"/>
    </row>
    <row r="727" spans="1:37" s="168" customFormat="1" ht="15.75" hidden="1" x14ac:dyDescent="0.25">
      <c r="A727" s="167"/>
      <c r="B727" s="89" t="s">
        <v>650</v>
      </c>
      <c r="C727" s="92" t="s">
        <v>85</v>
      </c>
      <c r="D727" s="92"/>
      <c r="E727" s="89">
        <v>2022</v>
      </c>
      <c r="F727" s="327"/>
      <c r="G727" s="89">
        <f>SUMIF($E$729:$E$731,$E$727,$G$729:$G$731)</f>
        <v>0</v>
      </c>
      <c r="H727" s="89">
        <f>SUMIF($E$729:$E$731,$E$727,$H$729:$H$731)</f>
        <v>0</v>
      </c>
      <c r="I727" s="93">
        <f>SUMIF($E$729:$E$731,$E$727,$I$729:$I$731)</f>
        <v>0</v>
      </c>
      <c r="J727" s="44"/>
      <c r="K727" s="44"/>
      <c r="L727" s="154"/>
      <c r="M727" s="154"/>
      <c r="N727" s="154"/>
      <c r="O727" s="154"/>
      <c r="P727" s="154"/>
      <c r="Q727" s="154"/>
      <c r="R727" s="154"/>
      <c r="S727" s="154"/>
      <c r="T727" s="154"/>
      <c r="U727" s="154"/>
      <c r="V727" s="154"/>
      <c r="W727" s="154"/>
      <c r="X727" s="154"/>
      <c r="Y727" s="154"/>
      <c r="Z727" s="154"/>
      <c r="AA727" s="154"/>
      <c r="AB727" s="154"/>
      <c r="AC727" s="154"/>
      <c r="AD727" s="154"/>
      <c r="AE727" s="154"/>
      <c r="AF727" s="154"/>
      <c r="AG727" s="154"/>
      <c r="AH727" s="154"/>
      <c r="AI727" s="154"/>
      <c r="AJ727" s="154"/>
      <c r="AK727" s="154"/>
    </row>
    <row r="728" spans="1:37" s="168" customFormat="1" ht="15.75" hidden="1" x14ac:dyDescent="0.25">
      <c r="A728" s="167"/>
      <c r="B728" s="89" t="s">
        <v>650</v>
      </c>
      <c r="C728" s="92" t="s">
        <v>86</v>
      </c>
      <c r="D728" s="92"/>
      <c r="E728" s="89">
        <v>2023</v>
      </c>
      <c r="F728" s="89" t="s">
        <v>652</v>
      </c>
      <c r="G728" s="89">
        <f>SUMIF($E$729:$E$731,$E$728,$G$729:$G$731)</f>
        <v>0</v>
      </c>
      <c r="H728" s="89">
        <f>SUMIF($E$729:$E$731,$E$728,$H$729:$H$731)</f>
        <v>0</v>
      </c>
      <c r="I728" s="93">
        <f>SUMIF($E$729:$E$731,$E$728,$I$729:$I$731)</f>
        <v>0</v>
      </c>
      <c r="J728" s="44"/>
      <c r="K728" s="44"/>
      <c r="L728" s="154"/>
      <c r="M728" s="154"/>
      <c r="N728" s="154"/>
      <c r="O728" s="154"/>
      <c r="P728" s="154"/>
      <c r="Q728" s="154"/>
      <c r="R728" s="154"/>
      <c r="S728" s="154"/>
      <c r="T728" s="154"/>
      <c r="U728" s="154"/>
      <c r="V728" s="154"/>
      <c r="W728" s="154"/>
      <c r="X728" s="154"/>
      <c r="Y728" s="154"/>
      <c r="Z728" s="154"/>
      <c r="AA728" s="154"/>
      <c r="AB728" s="154"/>
      <c r="AC728" s="154"/>
      <c r="AD728" s="154"/>
      <c r="AE728" s="154"/>
      <c r="AF728" s="154"/>
      <c r="AG728" s="154"/>
      <c r="AH728" s="154"/>
      <c r="AI728" s="154"/>
      <c r="AJ728" s="154"/>
      <c r="AK728" s="154"/>
    </row>
    <row r="729" spans="1:37" s="154" customFormat="1" ht="15.75" hidden="1" outlineLevel="1" x14ac:dyDescent="0.25">
      <c r="A729" s="167"/>
      <c r="B729" s="66"/>
      <c r="C729" s="118"/>
      <c r="D729" s="118"/>
      <c r="E729" s="66">
        <v>2022</v>
      </c>
      <c r="F729" s="66" t="s">
        <v>110</v>
      </c>
      <c r="G729" s="66"/>
      <c r="H729" s="102"/>
      <c r="I729" s="102"/>
      <c r="J729" s="101"/>
      <c r="K729" s="101"/>
    </row>
    <row r="730" spans="1:37" s="154" customFormat="1" ht="15.75" hidden="1" outlineLevel="1" x14ac:dyDescent="0.25">
      <c r="A730" s="167"/>
      <c r="B730" s="66"/>
      <c r="C730" s="118"/>
      <c r="D730" s="118"/>
      <c r="E730" s="66">
        <v>2023</v>
      </c>
      <c r="F730" s="66"/>
      <c r="G730" s="66"/>
      <c r="H730" s="102"/>
      <c r="I730" s="102"/>
      <c r="J730" s="101"/>
      <c r="K730" s="101"/>
    </row>
    <row r="731" spans="1:37" s="154" customFormat="1" ht="15.75" hidden="1" outlineLevel="1" x14ac:dyDescent="0.25">
      <c r="A731" s="167"/>
      <c r="B731" s="66" t="s">
        <v>650</v>
      </c>
      <c r="C731" s="118"/>
      <c r="D731" s="118"/>
      <c r="E731" s="66">
        <v>2021</v>
      </c>
      <c r="F731" s="98"/>
      <c r="G731" s="98"/>
      <c r="H731" s="130"/>
      <c r="I731" s="130"/>
      <c r="J731" s="131"/>
      <c r="K731" s="131"/>
    </row>
    <row r="732" spans="1:37" s="154" customFormat="1" ht="15.75" hidden="1" x14ac:dyDescent="0.25">
      <c r="A732" s="167"/>
      <c r="B732" s="303" t="s">
        <v>653</v>
      </c>
      <c r="C732" s="334" t="s">
        <v>654</v>
      </c>
      <c r="D732" s="67"/>
      <c r="E732" s="303"/>
      <c r="F732" s="303" t="s">
        <v>652</v>
      </c>
      <c r="G732" s="303"/>
      <c r="H732" s="303"/>
      <c r="I732" s="305"/>
      <c r="J732" s="68"/>
      <c r="K732" s="68"/>
    </row>
    <row r="733" spans="1:37" s="154" customFormat="1" ht="15.75" hidden="1" x14ac:dyDescent="0.25">
      <c r="A733" s="167"/>
      <c r="B733" s="333"/>
      <c r="C733" s="335"/>
      <c r="D733" s="69"/>
      <c r="E733" s="333"/>
      <c r="F733" s="333"/>
      <c r="G733" s="333"/>
      <c r="H733" s="333"/>
      <c r="I733" s="342"/>
      <c r="J733" s="70"/>
      <c r="K733" s="70"/>
    </row>
    <row r="734" spans="1:37" s="154" customFormat="1" ht="15.75" hidden="1" x14ac:dyDescent="0.25">
      <c r="A734" s="167"/>
      <c r="B734" s="333"/>
      <c r="C734" s="335"/>
      <c r="D734" s="69"/>
      <c r="E734" s="333"/>
      <c r="F734" s="333"/>
      <c r="G734" s="333"/>
      <c r="H734" s="333"/>
      <c r="I734" s="342"/>
      <c r="J734" s="70"/>
      <c r="K734" s="70"/>
    </row>
    <row r="735" spans="1:37" s="154" customFormat="1" ht="15.75" hidden="1" x14ac:dyDescent="0.25">
      <c r="A735" s="167"/>
      <c r="B735" s="311"/>
      <c r="C735" s="336"/>
      <c r="D735" s="71"/>
      <c r="E735" s="311"/>
      <c r="F735" s="311"/>
      <c r="G735" s="311"/>
      <c r="H735" s="311"/>
      <c r="I735" s="343"/>
      <c r="J735" s="70"/>
      <c r="K735" s="70"/>
    </row>
    <row r="736" spans="1:37" s="154" customFormat="1" ht="31.5" hidden="1" x14ac:dyDescent="0.25">
      <c r="A736" s="167"/>
      <c r="B736" s="73" t="s">
        <v>653</v>
      </c>
      <c r="C736" s="74" t="s">
        <v>84</v>
      </c>
      <c r="D736" s="75">
        <v>2025</v>
      </c>
      <c r="E736" s="73">
        <v>2021</v>
      </c>
      <c r="F736" s="73" t="s">
        <v>652</v>
      </c>
      <c r="G736" s="133">
        <f>SUMIF($E$739:$E$744,$E$736,$G$739:$G$744)</f>
        <v>0</v>
      </c>
      <c r="H736" s="133">
        <f>SUMIF($E$739:$E$744,$E$736,$H$739:$H$744)</f>
        <v>0</v>
      </c>
      <c r="I736" s="135">
        <f>SUMIF($E$739:$E$744,$E$736,$I$739:$I$744)</f>
        <v>0</v>
      </c>
      <c r="J736" s="30"/>
      <c r="K736" s="30"/>
      <c r="L736" s="30"/>
    </row>
    <row r="737" spans="1:37" s="168" customFormat="1" ht="15.75" hidden="1" x14ac:dyDescent="0.25">
      <c r="A737" s="167"/>
      <c r="B737" s="73" t="s">
        <v>653</v>
      </c>
      <c r="C737" s="74" t="s">
        <v>85</v>
      </c>
      <c r="D737" s="74"/>
      <c r="E737" s="73">
        <v>2022</v>
      </c>
      <c r="F737" s="73" t="s">
        <v>652</v>
      </c>
      <c r="G737" s="133">
        <f>SUMIF($E$739:$E$744,$E$737,$G$739:$G$744)</f>
        <v>0</v>
      </c>
      <c r="H737" s="134">
        <f>SUMIF($E$739:$E$744,$E$737,$H$739:$H$744)</f>
        <v>0</v>
      </c>
      <c r="I737" s="134">
        <f>SUMIF($E$739:$E$744,$E$737,$I$739:$I$744)</f>
        <v>0</v>
      </c>
      <c r="J737" s="169"/>
      <c r="K737" s="169"/>
      <c r="L737" s="154"/>
      <c r="M737" s="154"/>
      <c r="N737" s="154"/>
      <c r="O737" s="154"/>
      <c r="P737" s="154"/>
      <c r="Q737" s="154"/>
      <c r="R737" s="154"/>
      <c r="S737" s="154"/>
      <c r="T737" s="154"/>
      <c r="U737" s="154"/>
      <c r="V737" s="154"/>
      <c r="W737" s="154"/>
      <c r="X737" s="154"/>
      <c r="Y737" s="154"/>
      <c r="Z737" s="154"/>
      <c r="AA737" s="154"/>
      <c r="AB737" s="154"/>
      <c r="AC737" s="154"/>
      <c r="AD737" s="154"/>
      <c r="AE737" s="154"/>
      <c r="AF737" s="154"/>
      <c r="AG737" s="154"/>
      <c r="AH737" s="154"/>
      <c r="AI737" s="154"/>
      <c r="AJ737" s="154"/>
      <c r="AK737" s="154"/>
    </row>
    <row r="738" spans="1:37" s="168" customFormat="1" ht="15.75" hidden="1" x14ac:dyDescent="0.25">
      <c r="A738" s="167"/>
      <c r="B738" s="73" t="s">
        <v>653</v>
      </c>
      <c r="C738" s="74" t="s">
        <v>85</v>
      </c>
      <c r="D738" s="74"/>
      <c r="E738" s="73">
        <v>2023</v>
      </c>
      <c r="F738" s="73" t="s">
        <v>652</v>
      </c>
      <c r="G738" s="133">
        <f>SUMIF($E$739:$E$744,$E$738,$G$739:$G$744)</f>
        <v>0</v>
      </c>
      <c r="H738" s="134">
        <f>SUMIF($E$739:$E$744,$E$738,$H$739:$H$744)</f>
        <v>0</v>
      </c>
      <c r="I738" s="134">
        <f>SUMIF($E$739:$E$744,$E$738,$I$739:$I$744)</f>
        <v>0</v>
      </c>
      <c r="J738" s="169"/>
      <c r="K738" s="169"/>
      <c r="L738" s="154"/>
      <c r="M738" s="154"/>
      <c r="N738" s="154"/>
      <c r="O738" s="154"/>
      <c r="P738" s="154"/>
      <c r="Q738" s="154"/>
      <c r="R738" s="154"/>
      <c r="S738" s="154"/>
      <c r="T738" s="154"/>
      <c r="U738" s="154"/>
      <c r="V738" s="154"/>
      <c r="W738" s="154"/>
      <c r="X738" s="154"/>
      <c r="Y738" s="154"/>
      <c r="Z738" s="154"/>
      <c r="AA738" s="154"/>
      <c r="AB738" s="154"/>
      <c r="AC738" s="154"/>
      <c r="AD738" s="154"/>
      <c r="AE738" s="154"/>
      <c r="AF738" s="154"/>
      <c r="AG738" s="154"/>
      <c r="AH738" s="154"/>
      <c r="AI738" s="154"/>
      <c r="AJ738" s="154"/>
      <c r="AK738" s="154"/>
    </row>
    <row r="739" spans="1:37" s="154" customFormat="1" ht="15.75" hidden="1" outlineLevel="1" x14ac:dyDescent="0.25">
      <c r="A739" s="167"/>
      <c r="B739" s="66"/>
      <c r="C739" s="79"/>
      <c r="D739" s="79"/>
      <c r="E739" s="66">
        <v>2022</v>
      </c>
      <c r="F739" s="66"/>
      <c r="G739" s="66"/>
      <c r="H739" s="102"/>
      <c r="I739" s="102"/>
      <c r="J739" s="101"/>
      <c r="K739" s="101"/>
    </row>
    <row r="740" spans="1:37" s="154" customFormat="1" ht="15.75" hidden="1" outlineLevel="1" x14ac:dyDescent="0.25">
      <c r="A740" s="167"/>
      <c r="B740" s="66"/>
      <c r="C740" s="79"/>
      <c r="D740" s="79"/>
      <c r="E740" s="66">
        <v>2022</v>
      </c>
      <c r="F740" s="66"/>
      <c r="G740" s="66"/>
      <c r="H740" s="102"/>
      <c r="I740" s="102"/>
      <c r="J740" s="101"/>
      <c r="K740" s="101"/>
    </row>
    <row r="741" spans="1:37" s="154" customFormat="1" ht="15.75" hidden="1" outlineLevel="1" x14ac:dyDescent="0.25">
      <c r="A741" s="170"/>
      <c r="B741" s="66"/>
      <c r="C741" s="79"/>
      <c r="D741" s="79"/>
      <c r="E741" s="66">
        <v>2021</v>
      </c>
      <c r="F741" s="66"/>
      <c r="G741" s="66"/>
      <c r="H741" s="102"/>
      <c r="I741" s="102"/>
      <c r="J741" s="101"/>
      <c r="K741" s="101"/>
    </row>
    <row r="742" spans="1:37" s="154" customFormat="1" ht="15.75" hidden="1" outlineLevel="1" x14ac:dyDescent="0.25">
      <c r="A742" s="170"/>
      <c r="B742" s="66"/>
      <c r="C742" s="79"/>
      <c r="D742" s="79"/>
      <c r="E742" s="66">
        <v>2021</v>
      </c>
      <c r="F742" s="66"/>
      <c r="G742" s="66"/>
      <c r="H742" s="102"/>
      <c r="I742" s="102"/>
      <c r="J742" s="101"/>
      <c r="K742" s="101"/>
    </row>
    <row r="743" spans="1:37" s="154" customFormat="1" ht="15.75" hidden="1" outlineLevel="1" x14ac:dyDescent="0.25">
      <c r="A743" s="167"/>
      <c r="B743" s="66" t="s">
        <v>653</v>
      </c>
      <c r="C743" s="79"/>
      <c r="D743" s="79"/>
      <c r="E743" s="66">
        <v>2023</v>
      </c>
      <c r="F743" s="66" t="s">
        <v>652</v>
      </c>
      <c r="G743" s="66"/>
      <c r="H743" s="102"/>
      <c r="I743" s="102"/>
      <c r="J743" s="101"/>
      <c r="K743" s="101"/>
    </row>
    <row r="744" spans="1:37" s="154" customFormat="1" ht="15.75" hidden="1" outlineLevel="1" x14ac:dyDescent="0.25">
      <c r="A744" s="170"/>
      <c r="B744" s="66"/>
      <c r="C744" s="79"/>
      <c r="D744" s="79"/>
      <c r="E744" s="66"/>
      <c r="F744" s="66"/>
      <c r="G744" s="66"/>
      <c r="H744" s="102"/>
      <c r="I744" s="102"/>
      <c r="J744" s="101"/>
      <c r="K744" s="101"/>
    </row>
    <row r="745" spans="1:37" s="154" customFormat="1" ht="15.75" hidden="1" x14ac:dyDescent="0.25">
      <c r="A745" s="171"/>
      <c r="B745" s="321" t="s">
        <v>655</v>
      </c>
      <c r="C745" s="330" t="s">
        <v>656</v>
      </c>
      <c r="D745" s="87"/>
      <c r="E745" s="321"/>
      <c r="F745" s="321" t="s">
        <v>652</v>
      </c>
      <c r="G745" s="321"/>
      <c r="H745" s="321"/>
      <c r="I745" s="323"/>
      <c r="J745" s="54"/>
      <c r="K745" s="54"/>
    </row>
    <row r="746" spans="1:37" s="154" customFormat="1" ht="15.75" hidden="1" x14ac:dyDescent="0.25">
      <c r="A746" s="172"/>
      <c r="B746" s="327"/>
      <c r="C746" s="331"/>
      <c r="D746" s="34"/>
      <c r="E746" s="327"/>
      <c r="F746" s="327"/>
      <c r="G746" s="327"/>
      <c r="H746" s="327"/>
      <c r="I746" s="324"/>
      <c r="J746" s="55"/>
      <c r="K746" s="55"/>
    </row>
    <row r="747" spans="1:37" s="154" customFormat="1" ht="15.75" hidden="1" x14ac:dyDescent="0.25">
      <c r="A747" s="172"/>
      <c r="B747" s="327"/>
      <c r="C747" s="331"/>
      <c r="D747" s="34"/>
      <c r="E747" s="327"/>
      <c r="F747" s="327"/>
      <c r="G747" s="327"/>
      <c r="H747" s="327"/>
      <c r="I747" s="324"/>
      <c r="J747" s="55"/>
      <c r="K747" s="55"/>
    </row>
    <row r="748" spans="1:37" s="154" customFormat="1" ht="15.75" hidden="1" x14ac:dyDescent="0.25">
      <c r="A748" s="172"/>
      <c r="B748" s="322"/>
      <c r="C748" s="332"/>
      <c r="D748" s="37"/>
      <c r="E748" s="322"/>
      <c r="F748" s="322"/>
      <c r="G748" s="322"/>
      <c r="H748" s="322"/>
      <c r="I748" s="339"/>
      <c r="J748" s="55"/>
      <c r="K748" s="55"/>
    </row>
    <row r="749" spans="1:37" s="154" customFormat="1" ht="31.5" hidden="1" x14ac:dyDescent="0.25">
      <c r="A749" s="173"/>
      <c r="B749" s="89" t="s">
        <v>655</v>
      </c>
      <c r="C749" s="92" t="s">
        <v>84</v>
      </c>
      <c r="D749" s="90">
        <v>2025</v>
      </c>
      <c r="E749" s="89">
        <v>2021</v>
      </c>
      <c r="F749" s="89" t="s">
        <v>652</v>
      </c>
      <c r="G749" s="89">
        <f>SUMIF($E$752:$E$757,$E$749,$G$752:$G$757)</f>
        <v>0</v>
      </c>
      <c r="H749" s="89">
        <f>SUMIF($E$752:$E$757,$E$749,$H$752:$H$757)</f>
        <v>0</v>
      </c>
      <c r="I749" s="91">
        <f>SUMIF($E$752:$E$757,$E$749,$I$752:$I$757)</f>
        <v>0</v>
      </c>
      <c r="J749" s="30"/>
      <c r="K749" s="30"/>
      <c r="L749" s="30"/>
    </row>
    <row r="750" spans="1:37" s="168" customFormat="1" ht="15.75" hidden="1" x14ac:dyDescent="0.25">
      <c r="A750" s="173"/>
      <c r="B750" s="89" t="s">
        <v>655</v>
      </c>
      <c r="C750" s="92" t="s">
        <v>85</v>
      </c>
      <c r="D750" s="92"/>
      <c r="E750" s="89">
        <v>2022</v>
      </c>
      <c r="F750" s="89" t="s">
        <v>652</v>
      </c>
      <c r="G750" s="89">
        <f>SUMIF($E$752:$E$757,$E$750,$G$752:$G$757)</f>
        <v>0</v>
      </c>
      <c r="H750" s="89">
        <f>SUMIF($E$752:$E$757,$E$750,$H$752:$H$757)</f>
        <v>0</v>
      </c>
      <c r="I750" s="93">
        <f>SUMIF($E$752:$E$757,$E$750,$I$752:$I$757)</f>
        <v>0</v>
      </c>
      <c r="J750" s="44"/>
      <c r="K750" s="44"/>
      <c r="L750" s="154"/>
      <c r="M750" s="154"/>
      <c r="N750" s="154"/>
      <c r="O750" s="154"/>
      <c r="P750" s="154"/>
      <c r="Q750" s="154"/>
      <c r="R750" s="154"/>
      <c r="S750" s="154"/>
      <c r="T750" s="154"/>
      <c r="U750" s="154"/>
      <c r="V750" s="154"/>
      <c r="W750" s="154"/>
      <c r="X750" s="154"/>
      <c r="Y750" s="154"/>
      <c r="Z750" s="154"/>
      <c r="AA750" s="154"/>
      <c r="AB750" s="154"/>
      <c r="AC750" s="154"/>
      <c r="AD750" s="154"/>
      <c r="AE750" s="154"/>
      <c r="AF750" s="154"/>
      <c r="AG750" s="154"/>
      <c r="AH750" s="154"/>
      <c r="AI750" s="154"/>
      <c r="AJ750" s="154"/>
      <c r="AK750" s="154"/>
    </row>
    <row r="751" spans="1:37" s="168" customFormat="1" ht="15.75" hidden="1" x14ac:dyDescent="0.25">
      <c r="A751" s="173"/>
      <c r="B751" s="89" t="s">
        <v>655</v>
      </c>
      <c r="C751" s="92" t="s">
        <v>85</v>
      </c>
      <c r="D751" s="92"/>
      <c r="E751" s="89">
        <v>2023</v>
      </c>
      <c r="F751" s="89" t="s">
        <v>652</v>
      </c>
      <c r="G751" s="89">
        <f>SUMIF($E$752:$E$757,$E$751,$G$752:$G$757)</f>
        <v>0</v>
      </c>
      <c r="H751" s="89">
        <f>SUMIF($E$752:$E$757,$E$751,$H$752:$H$757)</f>
        <v>0</v>
      </c>
      <c r="I751" s="93">
        <f>SUMIF($E$752:$E$757,$E$751,$I$752:$I$757)</f>
        <v>0</v>
      </c>
      <c r="J751" s="44"/>
      <c r="K751" s="44"/>
      <c r="L751" s="154"/>
      <c r="M751" s="154"/>
      <c r="N751" s="154"/>
      <c r="O751" s="154"/>
      <c r="P751" s="154"/>
      <c r="Q751" s="154"/>
      <c r="R751" s="154"/>
      <c r="S751" s="154"/>
      <c r="T751" s="154"/>
      <c r="U751" s="154"/>
      <c r="V751" s="154"/>
      <c r="W751" s="154"/>
      <c r="X751" s="154"/>
      <c r="Y751" s="154"/>
      <c r="Z751" s="154"/>
      <c r="AA751" s="154"/>
      <c r="AB751" s="154"/>
      <c r="AC751" s="154"/>
      <c r="AD751" s="154"/>
      <c r="AE751" s="154"/>
      <c r="AF751" s="154"/>
      <c r="AG751" s="154"/>
      <c r="AH751" s="154"/>
      <c r="AI751" s="154"/>
      <c r="AJ751" s="154"/>
      <c r="AK751" s="154"/>
    </row>
    <row r="752" spans="1:37" s="154" customFormat="1" ht="15.75" hidden="1" outlineLevel="1" x14ac:dyDescent="0.25">
      <c r="A752" s="167"/>
      <c r="B752" s="66"/>
      <c r="C752" s="118"/>
      <c r="D752" s="118"/>
      <c r="E752" s="66">
        <v>2022</v>
      </c>
      <c r="F752" s="66"/>
      <c r="G752" s="66"/>
      <c r="H752" s="102"/>
      <c r="I752" s="102"/>
      <c r="J752" s="101"/>
      <c r="K752" s="101"/>
    </row>
    <row r="753" spans="1:37" s="154" customFormat="1" ht="15.75" hidden="1" outlineLevel="1" x14ac:dyDescent="0.25">
      <c r="A753" s="167"/>
      <c r="B753" s="66"/>
      <c r="C753" s="118"/>
      <c r="D753" s="118"/>
      <c r="E753" s="66">
        <v>2023</v>
      </c>
      <c r="F753" s="66"/>
      <c r="G753" s="66"/>
      <c r="H753" s="102"/>
      <c r="I753" s="102"/>
      <c r="J753" s="101"/>
      <c r="K753" s="101"/>
    </row>
    <row r="754" spans="1:37" s="154" customFormat="1" ht="15.75" hidden="1" outlineLevel="1" x14ac:dyDescent="0.25">
      <c r="A754" s="170"/>
      <c r="B754" s="66"/>
      <c r="C754" s="118"/>
      <c r="D754" s="118"/>
      <c r="E754" s="66">
        <v>2021</v>
      </c>
      <c r="F754" s="66"/>
      <c r="G754" s="66"/>
      <c r="H754" s="102"/>
      <c r="I754" s="102"/>
      <c r="J754" s="101"/>
      <c r="K754" s="101"/>
    </row>
    <row r="755" spans="1:37" s="154" customFormat="1" ht="15.75" hidden="1" outlineLevel="1" x14ac:dyDescent="0.25">
      <c r="A755" s="170"/>
      <c r="B755" s="66"/>
      <c r="C755" s="118"/>
      <c r="D755" s="118"/>
      <c r="E755" s="66">
        <v>2021</v>
      </c>
      <c r="F755" s="66"/>
      <c r="G755" s="66"/>
      <c r="H755" s="102"/>
      <c r="I755" s="102"/>
      <c r="J755" s="101"/>
      <c r="K755" s="101"/>
    </row>
    <row r="756" spans="1:37" s="154" customFormat="1" ht="15.75" hidden="1" outlineLevel="1" x14ac:dyDescent="0.25">
      <c r="A756" s="174"/>
      <c r="B756" s="66"/>
      <c r="C756" s="118"/>
      <c r="D756" s="118"/>
      <c r="E756" s="66">
        <v>2021</v>
      </c>
      <c r="F756" s="66"/>
      <c r="G756" s="66"/>
      <c r="H756" s="102"/>
      <c r="I756" s="102"/>
      <c r="J756" s="101"/>
      <c r="K756" s="101"/>
    </row>
    <row r="757" spans="1:37" s="154" customFormat="1" ht="15.75" hidden="1" outlineLevel="1" x14ac:dyDescent="0.25">
      <c r="A757" s="170"/>
      <c r="B757" s="66"/>
      <c r="C757" s="118"/>
      <c r="D757" s="118"/>
      <c r="E757" s="66">
        <v>2021</v>
      </c>
      <c r="F757" s="66"/>
      <c r="G757" s="66"/>
      <c r="H757" s="102"/>
      <c r="I757" s="102"/>
      <c r="J757" s="101"/>
      <c r="K757" s="101"/>
    </row>
    <row r="758" spans="1:37" s="154" customFormat="1" ht="15.75" hidden="1" x14ac:dyDescent="0.25">
      <c r="A758" s="167"/>
      <c r="B758" s="303" t="s">
        <v>657</v>
      </c>
      <c r="C758" s="309" t="s">
        <v>658</v>
      </c>
      <c r="D758" s="175"/>
      <c r="E758" s="303"/>
      <c r="F758" s="303" t="s">
        <v>652</v>
      </c>
      <c r="G758" s="303"/>
      <c r="H758" s="303"/>
      <c r="I758" s="305"/>
      <c r="J758" s="68"/>
      <c r="K758" s="68"/>
    </row>
    <row r="759" spans="1:37" s="154" customFormat="1" ht="15.75" hidden="1" x14ac:dyDescent="0.25">
      <c r="A759" s="167"/>
      <c r="B759" s="333"/>
      <c r="C759" s="335"/>
      <c r="D759" s="69"/>
      <c r="E759" s="333"/>
      <c r="F759" s="333"/>
      <c r="G759" s="333"/>
      <c r="H759" s="333"/>
      <c r="I759" s="342"/>
      <c r="J759" s="70"/>
      <c r="K759" s="70"/>
    </row>
    <row r="760" spans="1:37" s="154" customFormat="1" ht="15.75" hidden="1" x14ac:dyDescent="0.25">
      <c r="A760" s="167"/>
      <c r="B760" s="333"/>
      <c r="C760" s="335"/>
      <c r="D760" s="69"/>
      <c r="E760" s="333"/>
      <c r="F760" s="333"/>
      <c r="G760" s="333"/>
      <c r="H760" s="333"/>
      <c r="I760" s="342"/>
      <c r="J760" s="70"/>
      <c r="K760" s="70"/>
    </row>
    <row r="761" spans="1:37" s="154" customFormat="1" ht="15.75" hidden="1" x14ac:dyDescent="0.25">
      <c r="A761" s="167"/>
      <c r="B761" s="311"/>
      <c r="C761" s="336"/>
      <c r="D761" s="71"/>
      <c r="E761" s="311"/>
      <c r="F761" s="311"/>
      <c r="G761" s="311"/>
      <c r="H761" s="311"/>
      <c r="I761" s="343"/>
      <c r="J761" s="70"/>
      <c r="K761" s="70"/>
    </row>
    <row r="762" spans="1:37" s="154" customFormat="1" ht="31.5" hidden="1" x14ac:dyDescent="0.25">
      <c r="A762" s="167"/>
      <c r="B762" s="73" t="s">
        <v>657</v>
      </c>
      <c r="C762" s="74" t="s">
        <v>84</v>
      </c>
      <c r="D762" s="75">
        <v>2025</v>
      </c>
      <c r="E762" s="73">
        <v>2021</v>
      </c>
      <c r="F762" s="73" t="s">
        <v>652</v>
      </c>
      <c r="G762" s="76">
        <f>SUMIF($E$765:$E$770,$E$762,$G$765:$G$770)</f>
        <v>0</v>
      </c>
      <c r="H762" s="76">
        <f>SUMIF($E$765:$E$770,$E$762,$H$765:$H$770)</f>
        <v>0</v>
      </c>
      <c r="I762" s="77">
        <f>SUMIF($E$765:$E$770,$E$762,$I$765:$I$770)</f>
        <v>0</v>
      </c>
      <c r="J762" s="30"/>
      <c r="K762" s="30"/>
      <c r="L762" s="30"/>
    </row>
    <row r="763" spans="1:37" s="168" customFormat="1" ht="15.75" hidden="1" x14ac:dyDescent="0.25">
      <c r="A763" s="167"/>
      <c r="B763" s="73" t="s">
        <v>657</v>
      </c>
      <c r="C763" s="74" t="s">
        <v>85</v>
      </c>
      <c r="D763" s="74"/>
      <c r="E763" s="73">
        <v>2022</v>
      </c>
      <c r="F763" s="73" t="s">
        <v>652</v>
      </c>
      <c r="G763" s="76">
        <f>SUMIF($E$765:$E$770,$E$763,$G$765:$G$770)</f>
        <v>0</v>
      </c>
      <c r="H763" s="76">
        <f>SUMIF($E$765:$E$770,$E$763,$H$765:$H$770)</f>
        <v>0</v>
      </c>
      <c r="I763" s="76">
        <f>SUMIF($E$765:$E$770,$E$763,$I$765:$I$770)</f>
        <v>0</v>
      </c>
      <c r="J763" s="78"/>
      <c r="K763" s="78"/>
      <c r="L763" s="154"/>
      <c r="M763" s="154"/>
      <c r="N763" s="154"/>
      <c r="O763" s="154"/>
      <c r="P763" s="154"/>
      <c r="Q763" s="154"/>
      <c r="R763" s="154"/>
      <c r="S763" s="154"/>
      <c r="T763" s="154"/>
      <c r="U763" s="154"/>
      <c r="V763" s="154"/>
      <c r="W763" s="154"/>
      <c r="X763" s="154"/>
      <c r="Y763" s="154"/>
      <c r="Z763" s="154"/>
      <c r="AA763" s="154"/>
      <c r="AB763" s="154"/>
      <c r="AC763" s="154"/>
      <c r="AD763" s="154"/>
      <c r="AE763" s="154"/>
      <c r="AF763" s="154"/>
      <c r="AG763" s="154"/>
      <c r="AH763" s="154"/>
      <c r="AI763" s="154"/>
      <c r="AJ763" s="154"/>
      <c r="AK763" s="154"/>
    </row>
    <row r="764" spans="1:37" s="168" customFormat="1" ht="15.75" hidden="1" x14ac:dyDescent="0.25">
      <c r="A764" s="167"/>
      <c r="B764" s="73" t="s">
        <v>657</v>
      </c>
      <c r="C764" s="74" t="s">
        <v>85</v>
      </c>
      <c r="D764" s="74"/>
      <c r="E764" s="73">
        <v>2023</v>
      </c>
      <c r="F764" s="73" t="s">
        <v>652</v>
      </c>
      <c r="G764" s="76">
        <f>SUMIF($E$765:$E$770,$E$764,$G$765:$G$770)</f>
        <v>0</v>
      </c>
      <c r="H764" s="76">
        <f>SUMIF($E$765:$E$770,$E$764,$H$765:$H$770)</f>
        <v>0</v>
      </c>
      <c r="I764" s="76">
        <f>SUMIF($E$765:$E$770,$E$764,$I$765:$I$770)</f>
        <v>0</v>
      </c>
      <c r="J764" s="78"/>
      <c r="K764" s="78"/>
      <c r="L764" s="154"/>
      <c r="M764" s="154"/>
      <c r="N764" s="154"/>
      <c r="O764" s="154"/>
      <c r="P764" s="154"/>
      <c r="Q764" s="154"/>
      <c r="R764" s="154"/>
      <c r="S764" s="154"/>
      <c r="T764" s="154"/>
      <c r="U764" s="154"/>
      <c r="V764" s="154"/>
      <c r="W764" s="154"/>
      <c r="X764" s="154"/>
      <c r="Y764" s="154"/>
      <c r="Z764" s="154"/>
      <c r="AA764" s="154"/>
      <c r="AB764" s="154"/>
      <c r="AC764" s="154"/>
      <c r="AD764" s="154"/>
      <c r="AE764" s="154"/>
      <c r="AF764" s="154"/>
      <c r="AG764" s="154"/>
      <c r="AH764" s="154"/>
      <c r="AI764" s="154"/>
      <c r="AJ764" s="154"/>
      <c r="AK764" s="154"/>
    </row>
    <row r="765" spans="1:37" s="154" customFormat="1" ht="15.75" hidden="1" outlineLevel="1" x14ac:dyDescent="0.25">
      <c r="A765" s="167"/>
      <c r="B765" s="66"/>
      <c r="C765" s="118"/>
      <c r="D765" s="118"/>
      <c r="E765" s="66">
        <v>2022</v>
      </c>
      <c r="F765" s="66"/>
      <c r="G765" s="102"/>
      <c r="H765" s="102"/>
      <c r="I765" s="102"/>
      <c r="J765" s="101"/>
      <c r="K765" s="101"/>
    </row>
    <row r="766" spans="1:37" s="154" customFormat="1" ht="15.75" hidden="1" outlineLevel="1" x14ac:dyDescent="0.25">
      <c r="A766" s="167"/>
      <c r="B766" s="66"/>
      <c r="C766" s="79"/>
      <c r="D766" s="79"/>
      <c r="E766" s="66">
        <v>2023</v>
      </c>
      <c r="F766" s="66"/>
      <c r="G766" s="66"/>
      <c r="H766" s="102"/>
      <c r="I766" s="102"/>
      <c r="J766" s="101"/>
      <c r="K766" s="101"/>
    </row>
    <row r="767" spans="1:37" s="154" customFormat="1" ht="15.75" hidden="1" outlineLevel="1" x14ac:dyDescent="0.25">
      <c r="A767" s="167"/>
      <c r="B767" s="66"/>
      <c r="C767" s="79"/>
      <c r="D767" s="79"/>
      <c r="E767" s="66">
        <v>2023</v>
      </c>
      <c r="F767" s="66"/>
      <c r="G767" s="102"/>
      <c r="H767" s="102"/>
      <c r="I767" s="102"/>
      <c r="J767" s="101"/>
      <c r="K767" s="101"/>
    </row>
    <row r="768" spans="1:37" s="154" customFormat="1" ht="15.75" hidden="1" outlineLevel="1" x14ac:dyDescent="0.25">
      <c r="A768" s="167"/>
      <c r="B768" s="66"/>
      <c r="C768" s="118"/>
      <c r="D768" s="118"/>
      <c r="E768" s="66">
        <v>2021</v>
      </c>
      <c r="F768" s="66"/>
      <c r="G768" s="66"/>
      <c r="H768" s="66"/>
      <c r="I768" s="66"/>
      <c r="J768" s="29"/>
      <c r="K768" s="29"/>
    </row>
    <row r="769" spans="1:12" s="154" customFormat="1" ht="15.75" hidden="1" outlineLevel="1" x14ac:dyDescent="0.25">
      <c r="A769" s="167"/>
      <c r="B769" s="66"/>
      <c r="C769" s="118"/>
      <c r="D769" s="118"/>
      <c r="E769" s="66">
        <v>2021</v>
      </c>
      <c r="F769" s="66"/>
      <c r="G769" s="102"/>
      <c r="H769" s="102"/>
      <c r="I769" s="102"/>
      <c r="J769" s="101"/>
      <c r="K769" s="101"/>
    </row>
    <row r="770" spans="1:12" s="154" customFormat="1" ht="15.75" hidden="1" outlineLevel="1" x14ac:dyDescent="0.25">
      <c r="A770" s="167"/>
      <c r="B770" s="66"/>
      <c r="C770" s="118"/>
      <c r="D770" s="118"/>
      <c r="E770" s="66">
        <v>2021</v>
      </c>
      <c r="F770" s="66"/>
      <c r="G770" s="102">
        <v>0</v>
      </c>
      <c r="H770" s="102">
        <v>0</v>
      </c>
      <c r="I770" s="102">
        <v>0</v>
      </c>
      <c r="J770" s="101"/>
      <c r="K770" s="101"/>
    </row>
    <row r="771" spans="1:12" s="154" customFormat="1" ht="33" customHeight="1" collapsed="1" x14ac:dyDescent="0.25">
      <c r="A771" s="167"/>
      <c r="B771" s="176"/>
      <c r="C771" s="177" t="s">
        <v>659</v>
      </c>
      <c r="D771" s="178"/>
      <c r="E771" s="167"/>
      <c r="F771" s="167"/>
      <c r="G771" s="167"/>
      <c r="H771" s="167"/>
      <c r="I771" s="179"/>
      <c r="J771" s="180"/>
      <c r="K771" s="180"/>
    </row>
    <row r="772" spans="1:12" s="154" customFormat="1" ht="15.75" x14ac:dyDescent="0.25">
      <c r="A772" s="167"/>
      <c r="B772" s="312" t="s">
        <v>660</v>
      </c>
      <c r="C772" s="325" t="s">
        <v>661</v>
      </c>
      <c r="D772" s="94"/>
      <c r="E772" s="334"/>
      <c r="F772" s="312" t="s">
        <v>110</v>
      </c>
      <c r="G772" s="312"/>
      <c r="H772" s="312"/>
      <c r="I772" s="314"/>
      <c r="J772" s="181"/>
      <c r="K772" s="181"/>
    </row>
    <row r="773" spans="1:12" s="154" customFormat="1" ht="15.75" x14ac:dyDescent="0.25">
      <c r="A773" s="182"/>
      <c r="B773" s="328"/>
      <c r="C773" s="326"/>
      <c r="D773" s="95"/>
      <c r="E773" s="335"/>
      <c r="F773" s="328" t="s">
        <v>652</v>
      </c>
      <c r="G773" s="328"/>
      <c r="H773" s="328"/>
      <c r="I773" s="329"/>
      <c r="J773" s="183"/>
      <c r="K773" s="183"/>
    </row>
    <row r="774" spans="1:12" s="154" customFormat="1" ht="6" customHeight="1" x14ac:dyDescent="0.25">
      <c r="A774" s="167"/>
      <c r="B774" s="328"/>
      <c r="C774" s="326"/>
      <c r="D774" s="95"/>
      <c r="E774" s="335"/>
      <c r="F774" s="328"/>
      <c r="G774" s="328"/>
      <c r="H774" s="328"/>
      <c r="I774" s="329"/>
      <c r="J774" s="183"/>
      <c r="K774" s="183"/>
    </row>
    <row r="775" spans="1:12" s="154" customFormat="1" ht="9" customHeight="1" x14ac:dyDescent="0.25">
      <c r="A775" s="167"/>
      <c r="B775" s="313"/>
      <c r="C775" s="317"/>
      <c r="D775" s="97"/>
      <c r="E775" s="336"/>
      <c r="F775" s="313"/>
      <c r="G775" s="313"/>
      <c r="H775" s="313"/>
      <c r="I775" s="315"/>
      <c r="J775" s="183"/>
      <c r="K775" s="183"/>
    </row>
    <row r="776" spans="1:12" s="154" customFormat="1" ht="31.5" x14ac:dyDescent="0.25">
      <c r="A776" s="167"/>
      <c r="B776" s="98" t="s">
        <v>660</v>
      </c>
      <c r="C776" s="79" t="s">
        <v>84</v>
      </c>
      <c r="D776" s="66">
        <v>2025</v>
      </c>
      <c r="E776" s="73">
        <v>2021</v>
      </c>
      <c r="F776" s="98" t="s">
        <v>110</v>
      </c>
      <c r="G776" s="98">
        <f>SUM(G777:G807)</f>
        <v>689</v>
      </c>
      <c r="H776" s="98">
        <f>SUM(H777:H807)</f>
        <v>962.02</v>
      </c>
      <c r="I776" s="99">
        <f>SUM(I777:I807)</f>
        <v>2565.2096576600006</v>
      </c>
      <c r="J776" s="30"/>
      <c r="K776" s="30"/>
      <c r="L776" s="30"/>
    </row>
    <row r="777" spans="1:12" s="30" customFormat="1" ht="31.5" outlineLevel="1" x14ac:dyDescent="0.25">
      <c r="A777" s="66"/>
      <c r="B777" s="66" t="s">
        <v>660</v>
      </c>
      <c r="C777" s="79" t="s">
        <v>662</v>
      </c>
      <c r="D777" s="66">
        <v>2025</v>
      </c>
      <c r="E777" s="66">
        <v>2022</v>
      </c>
      <c r="F777" s="98" t="s">
        <v>110</v>
      </c>
      <c r="G777" s="66">
        <v>29</v>
      </c>
      <c r="H777" s="66">
        <v>8</v>
      </c>
      <c r="I777" s="100">
        <v>107.96963726</v>
      </c>
      <c r="J777" s="101"/>
      <c r="K777" s="101"/>
    </row>
    <row r="778" spans="1:12" s="30" customFormat="1" ht="63" outlineLevel="1" x14ac:dyDescent="0.25">
      <c r="A778" s="66"/>
      <c r="B778" s="66" t="s">
        <v>660</v>
      </c>
      <c r="C778" s="118" t="s">
        <v>663</v>
      </c>
      <c r="D778" s="66">
        <v>2025</v>
      </c>
      <c r="E778" s="66"/>
      <c r="F778" s="66" t="s">
        <v>110</v>
      </c>
      <c r="G778" s="66">
        <v>117</v>
      </c>
      <c r="H778" s="102">
        <v>369.27</v>
      </c>
      <c r="I778" s="100">
        <f>3723090.94*0.117/1000</f>
        <v>435.60163998000002</v>
      </c>
      <c r="J778" s="101"/>
      <c r="K778" s="101"/>
    </row>
    <row r="779" spans="1:12" s="30" customFormat="1" ht="31.5" outlineLevel="1" x14ac:dyDescent="0.25">
      <c r="A779" s="66"/>
      <c r="B779" s="66" t="s">
        <v>660</v>
      </c>
      <c r="C779" s="79" t="s">
        <v>664</v>
      </c>
      <c r="D779" s="66">
        <v>2025</v>
      </c>
      <c r="E779" s="66"/>
      <c r="F779" s="66" t="s">
        <v>110</v>
      </c>
      <c r="G779" s="66">
        <v>20</v>
      </c>
      <c r="H779" s="66">
        <v>8</v>
      </c>
      <c r="I779" s="100">
        <v>74.461818799999989</v>
      </c>
      <c r="J779" s="101"/>
      <c r="K779" s="101"/>
    </row>
    <row r="780" spans="1:12" s="30" customFormat="1" ht="31.5" outlineLevel="1" x14ac:dyDescent="0.25">
      <c r="A780" s="66"/>
      <c r="B780" s="66" t="s">
        <v>660</v>
      </c>
      <c r="C780" s="79" t="s">
        <v>665</v>
      </c>
      <c r="D780" s="66">
        <v>2025</v>
      </c>
      <c r="E780" s="66"/>
      <c r="F780" s="66" t="s">
        <v>110</v>
      </c>
      <c r="G780" s="66">
        <v>44</v>
      </c>
      <c r="H780" s="66">
        <v>8</v>
      </c>
      <c r="I780" s="100">
        <v>163.81600136</v>
      </c>
      <c r="J780" s="101"/>
      <c r="K780" s="101"/>
    </row>
    <row r="781" spans="1:12" s="30" customFormat="1" ht="31.5" outlineLevel="1" x14ac:dyDescent="0.25">
      <c r="A781" s="66"/>
      <c r="B781" s="66" t="s">
        <v>660</v>
      </c>
      <c r="C781" s="79" t="s">
        <v>666</v>
      </c>
      <c r="D781" s="66">
        <v>2025</v>
      </c>
      <c r="E781" s="66"/>
      <c r="F781" s="66" t="s">
        <v>110</v>
      </c>
      <c r="G781" s="66">
        <v>17</v>
      </c>
      <c r="H781" s="66">
        <v>8</v>
      </c>
      <c r="I781" s="100">
        <v>63.292545979999993</v>
      </c>
      <c r="J781" s="101"/>
      <c r="K781" s="101"/>
    </row>
    <row r="782" spans="1:12" s="30" customFormat="1" ht="15.75" outlineLevel="1" x14ac:dyDescent="0.25">
      <c r="A782" s="66"/>
      <c r="B782" s="66" t="s">
        <v>660</v>
      </c>
      <c r="C782" s="79" t="s">
        <v>667</v>
      </c>
      <c r="D782" s="66">
        <v>2025</v>
      </c>
      <c r="E782" s="66"/>
      <c r="F782" s="66" t="s">
        <v>110</v>
      </c>
      <c r="G782" s="66">
        <v>15</v>
      </c>
      <c r="H782" s="66">
        <v>8</v>
      </c>
      <c r="I782" s="100">
        <v>55.846364100000002</v>
      </c>
      <c r="J782" s="101"/>
      <c r="K782" s="101"/>
    </row>
    <row r="783" spans="1:12" s="30" customFormat="1" ht="31.5" outlineLevel="1" x14ac:dyDescent="0.25">
      <c r="A783" s="66"/>
      <c r="B783" s="66" t="s">
        <v>660</v>
      </c>
      <c r="C783" s="79" t="s">
        <v>668</v>
      </c>
      <c r="D783" s="66">
        <v>2025</v>
      </c>
      <c r="E783" s="66"/>
      <c r="F783" s="66" t="s">
        <v>110</v>
      </c>
      <c r="G783" s="66">
        <v>20</v>
      </c>
      <c r="H783" s="66">
        <v>8</v>
      </c>
      <c r="I783" s="100">
        <v>74.461818799999989</v>
      </c>
      <c r="J783" s="101"/>
      <c r="K783" s="101"/>
    </row>
    <row r="784" spans="1:12" s="30" customFormat="1" ht="31.5" outlineLevel="1" x14ac:dyDescent="0.25">
      <c r="A784" s="66"/>
      <c r="B784" s="66" t="s">
        <v>660</v>
      </c>
      <c r="C784" s="79" t="s">
        <v>669</v>
      </c>
      <c r="D784" s="66">
        <v>2025</v>
      </c>
      <c r="E784" s="66"/>
      <c r="F784" s="66" t="s">
        <v>110</v>
      </c>
      <c r="G784" s="66">
        <v>20</v>
      </c>
      <c r="H784" s="66">
        <v>8</v>
      </c>
      <c r="I784" s="100">
        <v>74.461818799999989</v>
      </c>
      <c r="J784" s="101"/>
      <c r="K784" s="101"/>
    </row>
    <row r="785" spans="1:11" s="30" customFormat="1" ht="31.5" outlineLevel="1" x14ac:dyDescent="0.25">
      <c r="A785" s="66"/>
      <c r="B785" s="66" t="s">
        <v>660</v>
      </c>
      <c r="C785" s="79" t="s">
        <v>670</v>
      </c>
      <c r="D785" s="66">
        <v>2025</v>
      </c>
      <c r="E785" s="66"/>
      <c r="F785" s="66" t="s">
        <v>110</v>
      </c>
      <c r="G785" s="66">
        <v>10</v>
      </c>
      <c r="H785" s="66">
        <v>8</v>
      </c>
      <c r="I785" s="100">
        <v>37.230909399999994</v>
      </c>
      <c r="J785" s="101"/>
      <c r="K785" s="101"/>
    </row>
    <row r="786" spans="1:11" s="30" customFormat="1" ht="31.5" outlineLevel="1" x14ac:dyDescent="0.25">
      <c r="A786" s="66"/>
      <c r="B786" s="66" t="s">
        <v>660</v>
      </c>
      <c r="C786" s="79" t="s">
        <v>671</v>
      </c>
      <c r="D786" s="66">
        <v>2025</v>
      </c>
      <c r="E786" s="66"/>
      <c r="F786" s="66" t="s">
        <v>110</v>
      </c>
      <c r="G786" s="66">
        <v>20</v>
      </c>
      <c r="H786" s="66">
        <v>8</v>
      </c>
      <c r="I786" s="100">
        <v>74.461818799999989</v>
      </c>
      <c r="J786" s="101"/>
      <c r="K786" s="101"/>
    </row>
    <row r="787" spans="1:11" s="30" customFormat="1" ht="31.5" outlineLevel="1" x14ac:dyDescent="0.25">
      <c r="A787" s="66"/>
      <c r="B787" s="66" t="s">
        <v>660</v>
      </c>
      <c r="C787" s="79" t="s">
        <v>672</v>
      </c>
      <c r="D787" s="66">
        <v>2025</v>
      </c>
      <c r="E787" s="66"/>
      <c r="F787" s="66" t="s">
        <v>110</v>
      </c>
      <c r="G787" s="66">
        <v>18</v>
      </c>
      <c r="H787" s="66">
        <v>8</v>
      </c>
      <c r="I787" s="100">
        <v>67.015636920000006</v>
      </c>
      <c r="J787" s="101"/>
      <c r="K787" s="101"/>
    </row>
    <row r="788" spans="1:11" s="30" customFormat="1" ht="31.5" outlineLevel="1" x14ac:dyDescent="0.25">
      <c r="A788" s="66"/>
      <c r="B788" s="66" t="s">
        <v>660</v>
      </c>
      <c r="C788" s="79" t="s">
        <v>673</v>
      </c>
      <c r="D788" s="66">
        <v>2025</v>
      </c>
      <c r="E788" s="66"/>
      <c r="F788" s="66" t="s">
        <v>110</v>
      </c>
      <c r="G788" s="66">
        <v>30</v>
      </c>
      <c r="H788" s="66">
        <v>15</v>
      </c>
      <c r="I788" s="100">
        <v>111.6927282</v>
      </c>
      <c r="J788" s="101"/>
      <c r="K788" s="101"/>
    </row>
    <row r="789" spans="1:11" s="30" customFormat="1" ht="15.75" outlineLevel="1" x14ac:dyDescent="0.25">
      <c r="A789" s="66"/>
      <c r="B789" s="66" t="s">
        <v>660</v>
      </c>
      <c r="C789" s="79" t="s">
        <v>674</v>
      </c>
      <c r="D789" s="66">
        <v>2025</v>
      </c>
      <c r="E789" s="66"/>
      <c r="F789" s="66" t="s">
        <v>110</v>
      </c>
      <c r="G789" s="66">
        <v>30</v>
      </c>
      <c r="H789" s="66">
        <v>15</v>
      </c>
      <c r="I789" s="100">
        <v>111.6927282</v>
      </c>
      <c r="J789" s="101"/>
      <c r="K789" s="101"/>
    </row>
    <row r="790" spans="1:11" s="30" customFormat="1" ht="15.75" outlineLevel="1" x14ac:dyDescent="0.25">
      <c r="A790" s="66"/>
      <c r="B790" s="66" t="s">
        <v>660</v>
      </c>
      <c r="C790" s="79" t="s">
        <v>675</v>
      </c>
      <c r="D790" s="66">
        <v>2025</v>
      </c>
      <c r="E790" s="66"/>
      <c r="F790" s="66" t="s">
        <v>110</v>
      </c>
      <c r="G790" s="66">
        <v>27</v>
      </c>
      <c r="H790" s="66">
        <v>4.75</v>
      </c>
      <c r="I790" s="100">
        <v>100.52345538</v>
      </c>
      <c r="J790" s="101"/>
      <c r="K790" s="101"/>
    </row>
    <row r="791" spans="1:11" s="30" customFormat="1" ht="78.75" outlineLevel="1" x14ac:dyDescent="0.25">
      <c r="A791" s="66"/>
      <c r="B791" s="66" t="s">
        <v>660</v>
      </c>
      <c r="C791" s="79" t="s">
        <v>676</v>
      </c>
      <c r="D791" s="66">
        <v>2025</v>
      </c>
      <c r="E791" s="66"/>
      <c r="F791" s="66" t="s">
        <v>110</v>
      </c>
      <c r="G791" s="66">
        <v>12</v>
      </c>
      <c r="H791" s="66">
        <v>32</v>
      </c>
      <c r="I791" s="100">
        <f t="shared" ref="I791:I805" si="4">3723090.94*J791/1000</f>
        <v>44.677091279999999</v>
      </c>
      <c r="J791" s="101">
        <f>G791/1000</f>
        <v>1.2E-2</v>
      </c>
      <c r="K791" s="101"/>
    </row>
    <row r="792" spans="1:11" s="30" customFormat="1" ht="63" outlineLevel="1" x14ac:dyDescent="0.25">
      <c r="A792" s="66"/>
      <c r="B792" s="66" t="s">
        <v>660</v>
      </c>
      <c r="C792" s="79" t="s">
        <v>677</v>
      </c>
      <c r="D792" s="66">
        <v>2025</v>
      </c>
      <c r="E792" s="66"/>
      <c r="F792" s="66" t="s">
        <v>110</v>
      </c>
      <c r="G792" s="66">
        <v>12</v>
      </c>
      <c r="H792" s="66">
        <v>16</v>
      </c>
      <c r="I792" s="100">
        <f t="shared" si="4"/>
        <v>44.677091279999999</v>
      </c>
      <c r="J792" s="101">
        <f t="shared" ref="J792:J808" si="5">G792/1000</f>
        <v>1.2E-2</v>
      </c>
      <c r="K792" s="101"/>
    </row>
    <row r="793" spans="1:11" s="30" customFormat="1" ht="63" outlineLevel="1" x14ac:dyDescent="0.25">
      <c r="A793" s="66"/>
      <c r="B793" s="66" t="s">
        <v>660</v>
      </c>
      <c r="C793" s="79" t="s">
        <v>678</v>
      </c>
      <c r="D793" s="66">
        <v>2025</v>
      </c>
      <c r="E793" s="66"/>
      <c r="F793" s="66" t="s">
        <v>110</v>
      </c>
      <c r="G793" s="66">
        <v>15</v>
      </c>
      <c r="H793" s="66">
        <v>32</v>
      </c>
      <c r="I793" s="100">
        <f t="shared" si="4"/>
        <v>55.846364100000002</v>
      </c>
      <c r="J793" s="101">
        <f t="shared" si="5"/>
        <v>1.4999999999999999E-2</v>
      </c>
      <c r="K793" s="101"/>
    </row>
    <row r="794" spans="1:11" s="30" customFormat="1" ht="63" outlineLevel="1" x14ac:dyDescent="0.25">
      <c r="A794" s="66"/>
      <c r="B794" s="66" t="s">
        <v>660</v>
      </c>
      <c r="C794" s="79" t="s">
        <v>679</v>
      </c>
      <c r="D794" s="66">
        <v>2025</v>
      </c>
      <c r="E794" s="66"/>
      <c r="F794" s="66" t="s">
        <v>110</v>
      </c>
      <c r="G794" s="66">
        <v>15</v>
      </c>
      <c r="H794" s="66">
        <v>32</v>
      </c>
      <c r="I794" s="100">
        <f t="shared" si="4"/>
        <v>55.846364100000002</v>
      </c>
      <c r="J794" s="101">
        <f t="shared" si="5"/>
        <v>1.4999999999999999E-2</v>
      </c>
      <c r="K794" s="101"/>
    </row>
    <row r="795" spans="1:11" s="30" customFormat="1" ht="63" outlineLevel="1" x14ac:dyDescent="0.25">
      <c r="A795" s="66"/>
      <c r="B795" s="66" t="s">
        <v>660</v>
      </c>
      <c r="C795" s="79" t="s">
        <v>680</v>
      </c>
      <c r="D795" s="66">
        <v>2025</v>
      </c>
      <c r="E795" s="66"/>
      <c r="F795" s="66" t="s">
        <v>110</v>
      </c>
      <c r="G795" s="66">
        <v>15</v>
      </c>
      <c r="H795" s="66">
        <v>22</v>
      </c>
      <c r="I795" s="100">
        <f t="shared" si="4"/>
        <v>55.846364100000002</v>
      </c>
      <c r="J795" s="101">
        <f t="shared" si="5"/>
        <v>1.4999999999999999E-2</v>
      </c>
      <c r="K795" s="101"/>
    </row>
    <row r="796" spans="1:11" s="30" customFormat="1" ht="78.75" outlineLevel="1" x14ac:dyDescent="0.25">
      <c r="A796" s="66"/>
      <c r="B796" s="66" t="s">
        <v>660</v>
      </c>
      <c r="C796" s="79" t="s">
        <v>681</v>
      </c>
      <c r="D796" s="66">
        <v>2025</v>
      </c>
      <c r="E796" s="66"/>
      <c r="F796" s="66" t="s">
        <v>110</v>
      </c>
      <c r="G796" s="66">
        <v>15</v>
      </c>
      <c r="H796" s="66">
        <v>32</v>
      </c>
      <c r="I796" s="100">
        <f t="shared" si="4"/>
        <v>55.846364100000002</v>
      </c>
      <c r="J796" s="101">
        <f t="shared" si="5"/>
        <v>1.4999999999999999E-2</v>
      </c>
      <c r="K796" s="101"/>
    </row>
    <row r="797" spans="1:11" s="30" customFormat="1" ht="63" outlineLevel="1" x14ac:dyDescent="0.25">
      <c r="A797" s="66"/>
      <c r="B797" s="66" t="s">
        <v>660</v>
      </c>
      <c r="C797" s="79" t="s">
        <v>682</v>
      </c>
      <c r="D797" s="66">
        <v>2025</v>
      </c>
      <c r="E797" s="66"/>
      <c r="F797" s="66" t="s">
        <v>110</v>
      </c>
      <c r="G797" s="66">
        <v>15</v>
      </c>
      <c r="H797" s="66">
        <v>22</v>
      </c>
      <c r="I797" s="100">
        <f t="shared" si="4"/>
        <v>55.846364100000002</v>
      </c>
      <c r="J797" s="101">
        <f t="shared" si="5"/>
        <v>1.4999999999999999E-2</v>
      </c>
      <c r="K797" s="101"/>
    </row>
    <row r="798" spans="1:11" s="30" customFormat="1" ht="63" outlineLevel="1" x14ac:dyDescent="0.25">
      <c r="A798" s="66"/>
      <c r="B798" s="66" t="s">
        <v>660</v>
      </c>
      <c r="C798" s="79" t="s">
        <v>683</v>
      </c>
      <c r="D798" s="66">
        <v>2025</v>
      </c>
      <c r="E798" s="66"/>
      <c r="F798" s="66" t="s">
        <v>110</v>
      </c>
      <c r="G798" s="66">
        <v>15</v>
      </c>
      <c r="H798" s="66">
        <v>32</v>
      </c>
      <c r="I798" s="100">
        <f t="shared" si="4"/>
        <v>55.846364100000002</v>
      </c>
      <c r="J798" s="101">
        <f t="shared" si="5"/>
        <v>1.4999999999999999E-2</v>
      </c>
      <c r="K798" s="101"/>
    </row>
    <row r="799" spans="1:11" s="30" customFormat="1" ht="63" outlineLevel="1" x14ac:dyDescent="0.25">
      <c r="A799" s="66"/>
      <c r="B799" s="66" t="s">
        <v>660</v>
      </c>
      <c r="C799" s="79" t="s">
        <v>684</v>
      </c>
      <c r="D799" s="66">
        <v>2025</v>
      </c>
      <c r="E799" s="66"/>
      <c r="F799" s="66" t="s">
        <v>110</v>
      </c>
      <c r="G799" s="66">
        <v>10</v>
      </c>
      <c r="H799" s="66">
        <v>22</v>
      </c>
      <c r="I799" s="100">
        <f t="shared" si="4"/>
        <v>37.230909399999994</v>
      </c>
      <c r="J799" s="101">
        <f t="shared" si="5"/>
        <v>0.01</v>
      </c>
      <c r="K799" s="101"/>
    </row>
    <row r="800" spans="1:11" s="30" customFormat="1" ht="78.75" outlineLevel="1" x14ac:dyDescent="0.25">
      <c r="A800" s="66"/>
      <c r="B800" s="66" t="s">
        <v>660</v>
      </c>
      <c r="C800" s="79" t="s">
        <v>685</v>
      </c>
      <c r="D800" s="66">
        <v>2025</v>
      </c>
      <c r="E800" s="66"/>
      <c r="F800" s="66" t="s">
        <v>110</v>
      </c>
      <c r="G800" s="66">
        <v>15</v>
      </c>
      <c r="H800" s="66">
        <v>32</v>
      </c>
      <c r="I800" s="100">
        <f t="shared" si="4"/>
        <v>55.846364100000002</v>
      </c>
      <c r="J800" s="101">
        <f t="shared" si="5"/>
        <v>1.4999999999999999E-2</v>
      </c>
      <c r="K800" s="101"/>
    </row>
    <row r="801" spans="1:12" s="30" customFormat="1" ht="63" outlineLevel="1" x14ac:dyDescent="0.25">
      <c r="A801" s="66"/>
      <c r="B801" s="66" t="s">
        <v>660</v>
      </c>
      <c r="C801" s="79" t="s">
        <v>686</v>
      </c>
      <c r="D801" s="66">
        <v>2025</v>
      </c>
      <c r="E801" s="66"/>
      <c r="F801" s="66" t="s">
        <v>110</v>
      </c>
      <c r="G801" s="66">
        <v>10</v>
      </c>
      <c r="H801" s="66">
        <v>32</v>
      </c>
      <c r="I801" s="100">
        <f t="shared" si="4"/>
        <v>37.230909399999994</v>
      </c>
      <c r="J801" s="101">
        <f t="shared" si="5"/>
        <v>0.01</v>
      </c>
      <c r="K801" s="101"/>
    </row>
    <row r="802" spans="1:12" s="30" customFormat="1" ht="78.75" outlineLevel="1" x14ac:dyDescent="0.25">
      <c r="A802" s="66"/>
      <c r="B802" s="66" t="s">
        <v>660</v>
      </c>
      <c r="C802" s="79" t="s">
        <v>687</v>
      </c>
      <c r="D802" s="66">
        <v>2025</v>
      </c>
      <c r="E802" s="66"/>
      <c r="F802" s="66" t="s">
        <v>110</v>
      </c>
      <c r="G802" s="66">
        <v>10</v>
      </c>
      <c r="H802" s="66">
        <v>32</v>
      </c>
      <c r="I802" s="100">
        <f t="shared" si="4"/>
        <v>37.230909399999994</v>
      </c>
      <c r="J802" s="101">
        <f t="shared" si="5"/>
        <v>0.01</v>
      </c>
      <c r="K802" s="101"/>
    </row>
    <row r="803" spans="1:12" s="30" customFormat="1" ht="63" outlineLevel="1" x14ac:dyDescent="0.25">
      <c r="A803" s="66"/>
      <c r="B803" s="66" t="s">
        <v>660</v>
      </c>
      <c r="C803" s="79" t="s">
        <v>688</v>
      </c>
      <c r="D803" s="66">
        <v>2025</v>
      </c>
      <c r="E803" s="66"/>
      <c r="F803" s="66" t="s">
        <v>110</v>
      </c>
      <c r="G803" s="66">
        <v>15</v>
      </c>
      <c r="H803" s="66">
        <v>16</v>
      </c>
      <c r="I803" s="100">
        <f t="shared" si="4"/>
        <v>55.846364100000002</v>
      </c>
      <c r="J803" s="101">
        <f t="shared" si="5"/>
        <v>1.4999999999999999E-2</v>
      </c>
      <c r="K803" s="101"/>
    </row>
    <row r="804" spans="1:12" s="30" customFormat="1" ht="63" outlineLevel="1" x14ac:dyDescent="0.25">
      <c r="A804" s="66"/>
      <c r="B804" s="66" t="s">
        <v>660</v>
      </c>
      <c r="C804" s="79" t="s">
        <v>689</v>
      </c>
      <c r="D804" s="66">
        <v>2025</v>
      </c>
      <c r="E804" s="66">
        <v>2022</v>
      </c>
      <c r="F804" s="66" t="s">
        <v>110</v>
      </c>
      <c r="G804" s="66">
        <v>10</v>
      </c>
      <c r="H804" s="66">
        <v>32</v>
      </c>
      <c r="I804" s="100">
        <f t="shared" si="4"/>
        <v>37.230909399999994</v>
      </c>
      <c r="J804" s="101">
        <f t="shared" si="5"/>
        <v>0.01</v>
      </c>
      <c r="K804" s="101"/>
    </row>
    <row r="805" spans="1:12" s="30" customFormat="1" ht="63" outlineLevel="1" x14ac:dyDescent="0.25">
      <c r="A805" s="66"/>
      <c r="B805" s="66" t="s">
        <v>660</v>
      </c>
      <c r="C805" s="79" t="s">
        <v>690</v>
      </c>
      <c r="D805" s="66">
        <v>2025</v>
      </c>
      <c r="E805" s="66">
        <v>2022</v>
      </c>
      <c r="F805" s="66" t="s">
        <v>110</v>
      </c>
      <c r="G805" s="66">
        <v>10</v>
      </c>
      <c r="H805" s="66">
        <v>22</v>
      </c>
      <c r="I805" s="100">
        <f t="shared" si="4"/>
        <v>37.230909399999994</v>
      </c>
      <c r="J805" s="101">
        <f t="shared" si="5"/>
        <v>0.01</v>
      </c>
      <c r="K805" s="101"/>
    </row>
    <row r="806" spans="1:12" s="30" customFormat="1" ht="78.75" outlineLevel="1" x14ac:dyDescent="0.25">
      <c r="A806" s="66"/>
      <c r="B806" s="66" t="s">
        <v>660</v>
      </c>
      <c r="C806" s="79" t="s">
        <v>591</v>
      </c>
      <c r="D806" s="66">
        <v>2025</v>
      </c>
      <c r="E806" s="66">
        <v>2022</v>
      </c>
      <c r="F806" s="66" t="s">
        <v>110</v>
      </c>
      <c r="G806" s="66">
        <v>70</v>
      </c>
      <c r="H806" s="66">
        <v>20</v>
      </c>
      <c r="I806" s="100">
        <f>3723090.94*0.07/1000</f>
        <v>260.61636580000004</v>
      </c>
      <c r="J806" s="101">
        <f>G806/1000</f>
        <v>7.0000000000000007E-2</v>
      </c>
      <c r="K806" s="101"/>
    </row>
    <row r="807" spans="1:12" s="30" customFormat="1" ht="63" outlineLevel="1" x14ac:dyDescent="0.25">
      <c r="A807" s="167"/>
      <c r="B807" s="66" t="s">
        <v>660</v>
      </c>
      <c r="C807" s="79" t="s">
        <v>691</v>
      </c>
      <c r="D807" s="66">
        <v>2025</v>
      </c>
      <c r="E807" s="66">
        <v>2023</v>
      </c>
      <c r="F807" s="66" t="s">
        <v>110</v>
      </c>
      <c r="G807" s="66">
        <v>8</v>
      </c>
      <c r="H807" s="66">
        <v>50</v>
      </c>
      <c r="I807" s="100">
        <f>3723090.94*0.008/1000</f>
        <v>29.784727520000001</v>
      </c>
      <c r="J807" s="101">
        <f t="shared" si="5"/>
        <v>8.0000000000000002E-3</v>
      </c>
      <c r="K807" s="101"/>
    </row>
    <row r="808" spans="1:12" s="30" customFormat="1" ht="15.75" outlineLevel="1" x14ac:dyDescent="0.25">
      <c r="A808" s="167"/>
      <c r="B808" s="66"/>
      <c r="C808" s="79"/>
      <c r="D808" s="79"/>
      <c r="E808" s="66">
        <v>2023</v>
      </c>
      <c r="F808" s="66"/>
      <c r="G808" s="66"/>
      <c r="H808" s="66"/>
      <c r="I808" s="102"/>
      <c r="J808" s="101">
        <f t="shared" si="5"/>
        <v>0</v>
      </c>
      <c r="K808" s="101"/>
    </row>
    <row r="809" spans="1:12" s="154" customFormat="1" ht="15.75" x14ac:dyDescent="0.25">
      <c r="A809" s="167"/>
      <c r="B809" s="312" t="s">
        <v>692</v>
      </c>
      <c r="C809" s="325" t="s">
        <v>693</v>
      </c>
      <c r="D809" s="94"/>
      <c r="E809" s="330"/>
      <c r="F809" s="325" t="s">
        <v>110</v>
      </c>
      <c r="G809" s="312"/>
      <c r="H809" s="312"/>
      <c r="I809" s="314"/>
      <c r="J809" s="181"/>
      <c r="K809" s="181"/>
    </row>
    <row r="810" spans="1:12" s="154" customFormat="1" ht="11.25" customHeight="1" x14ac:dyDescent="0.25">
      <c r="A810" s="167"/>
      <c r="B810" s="328"/>
      <c r="C810" s="326"/>
      <c r="D810" s="95"/>
      <c r="E810" s="340"/>
      <c r="F810" s="326" t="s">
        <v>110</v>
      </c>
      <c r="G810" s="328"/>
      <c r="H810" s="328"/>
      <c r="I810" s="329"/>
      <c r="J810" s="183"/>
      <c r="K810" s="183"/>
    </row>
    <row r="811" spans="1:12" s="154" customFormat="1" ht="11.25" customHeight="1" x14ac:dyDescent="0.25">
      <c r="A811" s="167"/>
      <c r="B811" s="328"/>
      <c r="C811" s="326"/>
      <c r="D811" s="95"/>
      <c r="E811" s="340"/>
      <c r="F811" s="326"/>
      <c r="G811" s="328"/>
      <c r="H811" s="328"/>
      <c r="I811" s="329"/>
      <c r="J811" s="183"/>
      <c r="K811" s="183"/>
    </row>
    <row r="812" spans="1:12" s="154" customFormat="1" ht="15.75" x14ac:dyDescent="0.25">
      <c r="A812" s="167"/>
      <c r="B812" s="313"/>
      <c r="C812" s="317"/>
      <c r="D812" s="97"/>
      <c r="E812" s="341"/>
      <c r="F812" s="317"/>
      <c r="G812" s="313"/>
      <c r="H812" s="313"/>
      <c r="I812" s="315"/>
      <c r="J812" s="183"/>
      <c r="K812" s="183"/>
    </row>
    <row r="813" spans="1:12" s="154" customFormat="1" ht="31.5" x14ac:dyDescent="0.25">
      <c r="A813" s="167"/>
      <c r="B813" s="98" t="s">
        <v>692</v>
      </c>
      <c r="C813" s="79" t="s">
        <v>84</v>
      </c>
      <c r="D813" s="66">
        <v>2025</v>
      </c>
      <c r="E813" s="89">
        <v>2021</v>
      </c>
      <c r="F813" s="98" t="s">
        <v>110</v>
      </c>
      <c r="G813" s="98">
        <f>G814+G815+G816+G817+G818</f>
        <v>963</v>
      </c>
      <c r="H813" s="98">
        <f>H814+H815+H816+H817+H818</f>
        <v>684.27</v>
      </c>
      <c r="I813" s="99">
        <f>I814+I815+I816+I817+I818</f>
        <v>3052.1591826000003</v>
      </c>
      <c r="J813" s="30"/>
      <c r="K813" s="30"/>
      <c r="L813" s="30"/>
    </row>
    <row r="814" spans="1:12" s="154" customFormat="1" ht="63" outlineLevel="1" x14ac:dyDescent="0.25">
      <c r="A814" s="167"/>
      <c r="B814" s="66" t="s">
        <v>692</v>
      </c>
      <c r="C814" s="79" t="s">
        <v>105</v>
      </c>
      <c r="D814" s="66">
        <v>2025</v>
      </c>
      <c r="E814" s="66">
        <v>2022</v>
      </c>
      <c r="F814" s="66" t="s">
        <v>110</v>
      </c>
      <c r="G814" s="66">
        <v>350</v>
      </c>
      <c r="H814" s="66">
        <v>70</v>
      </c>
      <c r="I814" s="66">
        <f>3169427.7*0.35/1000</f>
        <v>1109.2996950000002</v>
      </c>
      <c r="J814" s="29"/>
      <c r="K814" s="29"/>
    </row>
    <row r="815" spans="1:12" s="154" customFormat="1" ht="63" outlineLevel="1" x14ac:dyDescent="0.25">
      <c r="A815" s="167"/>
      <c r="B815" s="66" t="s">
        <v>692</v>
      </c>
      <c r="C815" s="79" t="s">
        <v>694</v>
      </c>
      <c r="D815" s="66">
        <v>2025</v>
      </c>
      <c r="E815" s="66">
        <v>2023</v>
      </c>
      <c r="F815" s="66" t="s">
        <v>110</v>
      </c>
      <c r="G815" s="66">
        <v>45</v>
      </c>
      <c r="H815" s="66">
        <v>80</v>
      </c>
      <c r="I815" s="66">
        <f>3169427.7*0.045/1000</f>
        <v>142.6242465</v>
      </c>
      <c r="J815" s="101"/>
      <c r="K815" s="101"/>
    </row>
    <row r="816" spans="1:12" s="154" customFormat="1" ht="63" outlineLevel="1" x14ac:dyDescent="0.25">
      <c r="A816" s="167"/>
      <c r="B816" s="66" t="s">
        <v>692</v>
      </c>
      <c r="C816" s="79" t="s">
        <v>695</v>
      </c>
      <c r="D816" s="66">
        <v>2025</v>
      </c>
      <c r="E816" s="66">
        <v>2023</v>
      </c>
      <c r="F816" s="66" t="s">
        <v>110</v>
      </c>
      <c r="G816" s="66">
        <v>468</v>
      </c>
      <c r="H816" s="66">
        <v>369.27</v>
      </c>
      <c r="I816" s="66">
        <f>3169427.7*0.468/1000</f>
        <v>1483.2921636000001</v>
      </c>
      <c r="J816" s="101"/>
      <c r="K816" s="101"/>
    </row>
    <row r="817" spans="1:37" s="154" customFormat="1" ht="15.75" outlineLevel="1" x14ac:dyDescent="0.25">
      <c r="A817" s="167"/>
      <c r="B817" s="184" t="s">
        <v>692</v>
      </c>
      <c r="C817" s="118" t="s">
        <v>696</v>
      </c>
      <c r="D817" s="66">
        <v>2025</v>
      </c>
      <c r="E817" s="66">
        <v>2021</v>
      </c>
      <c r="F817" s="66" t="s">
        <v>110</v>
      </c>
      <c r="G817" s="66">
        <v>25</v>
      </c>
      <c r="H817" s="102">
        <v>15</v>
      </c>
      <c r="I817" s="100">
        <v>79.236000000000004</v>
      </c>
      <c r="J817" s="101"/>
      <c r="K817" s="101"/>
    </row>
    <row r="818" spans="1:37" s="154" customFormat="1" ht="94.5" outlineLevel="1" x14ac:dyDescent="0.25">
      <c r="A818" s="167"/>
      <c r="B818" s="66" t="s">
        <v>692</v>
      </c>
      <c r="C818" s="118" t="s">
        <v>601</v>
      </c>
      <c r="D818" s="66">
        <v>2025</v>
      </c>
      <c r="E818" s="66"/>
      <c r="F818" s="66" t="s">
        <v>110</v>
      </c>
      <c r="G818" s="66">
        <v>75</v>
      </c>
      <c r="H818" s="102">
        <v>150</v>
      </c>
      <c r="I818" s="66">
        <f>3169427.7*0.075/1000</f>
        <v>237.70707750000003</v>
      </c>
      <c r="J818" s="101"/>
      <c r="K818" s="101"/>
    </row>
    <row r="819" spans="1:37" s="154" customFormat="1" ht="15.75" hidden="1" outlineLevel="1" x14ac:dyDescent="0.25">
      <c r="A819" s="170"/>
      <c r="B819" s="66"/>
      <c r="C819" s="118"/>
      <c r="D819" s="118"/>
      <c r="E819" s="66">
        <v>2021</v>
      </c>
      <c r="F819" s="66"/>
      <c r="G819" s="66"/>
      <c r="H819" s="66"/>
      <c r="I819" s="102"/>
      <c r="J819" s="101"/>
      <c r="K819" s="101"/>
    </row>
    <row r="820" spans="1:37" s="154" customFormat="1" ht="15.75" hidden="1" outlineLevel="1" x14ac:dyDescent="0.25">
      <c r="A820" s="185"/>
      <c r="B820" s="124"/>
      <c r="C820" s="186"/>
      <c r="D820" s="186"/>
      <c r="E820" s="124"/>
      <c r="F820" s="124"/>
      <c r="G820" s="124"/>
      <c r="H820" s="124"/>
      <c r="I820" s="136"/>
      <c r="J820" s="101"/>
      <c r="K820" s="101"/>
    </row>
    <row r="821" spans="1:37" s="154" customFormat="1" ht="15.75" hidden="1" x14ac:dyDescent="0.25">
      <c r="A821" s="318"/>
      <c r="B821" s="321" t="s">
        <v>692</v>
      </c>
      <c r="C821" s="330" t="s">
        <v>693</v>
      </c>
      <c r="D821" s="87"/>
      <c r="E821" s="321"/>
      <c r="F821" s="321" t="s">
        <v>652</v>
      </c>
      <c r="G821" s="321"/>
      <c r="H821" s="321"/>
      <c r="I821" s="323"/>
      <c r="J821" s="54"/>
      <c r="K821" s="54"/>
    </row>
    <row r="822" spans="1:37" s="154" customFormat="1" ht="15.75" hidden="1" x14ac:dyDescent="0.25">
      <c r="A822" s="328"/>
      <c r="B822" s="327"/>
      <c r="C822" s="331"/>
      <c r="D822" s="34"/>
      <c r="E822" s="327"/>
      <c r="F822" s="327" t="s">
        <v>652</v>
      </c>
      <c r="G822" s="327"/>
      <c r="H822" s="327"/>
      <c r="I822" s="324"/>
      <c r="J822" s="55"/>
      <c r="K822" s="55"/>
    </row>
    <row r="823" spans="1:37" s="154" customFormat="1" ht="15.75" hidden="1" x14ac:dyDescent="0.25">
      <c r="A823" s="328"/>
      <c r="B823" s="327"/>
      <c r="C823" s="331"/>
      <c r="D823" s="34"/>
      <c r="E823" s="327"/>
      <c r="F823" s="327"/>
      <c r="G823" s="327"/>
      <c r="H823" s="327"/>
      <c r="I823" s="324"/>
      <c r="J823" s="55"/>
      <c r="K823" s="55"/>
    </row>
    <row r="824" spans="1:37" s="154" customFormat="1" ht="15.75" hidden="1" x14ac:dyDescent="0.25">
      <c r="A824" s="313"/>
      <c r="B824" s="322"/>
      <c r="C824" s="332"/>
      <c r="D824" s="37"/>
      <c r="E824" s="322"/>
      <c r="F824" s="322"/>
      <c r="G824" s="322"/>
      <c r="H824" s="322"/>
      <c r="I824" s="339"/>
      <c r="J824" s="55"/>
      <c r="K824" s="55"/>
    </row>
    <row r="825" spans="1:37" s="154" customFormat="1" ht="31.5" hidden="1" x14ac:dyDescent="0.25">
      <c r="A825" s="167"/>
      <c r="B825" s="89" t="s">
        <v>692</v>
      </c>
      <c r="C825" s="92" t="s">
        <v>84</v>
      </c>
      <c r="D825" s="90">
        <v>2025</v>
      </c>
      <c r="E825" s="89">
        <v>2021</v>
      </c>
      <c r="F825" s="89" t="s">
        <v>652</v>
      </c>
      <c r="G825" s="89">
        <f>SUMIF($E$828:$E$835,$E$825,$G$828:$G$835)</f>
        <v>0</v>
      </c>
      <c r="H825" s="93">
        <f>SUMIF($E$828:$E$835,$E$825,$H$828:$H$835)</f>
        <v>0</v>
      </c>
      <c r="I825" s="91">
        <f>SUMIF($E$828:$E$835,$E$825,$I$828:$I$835)</f>
        <v>0</v>
      </c>
      <c r="J825" s="30"/>
      <c r="K825" s="30"/>
      <c r="L825" s="30"/>
    </row>
    <row r="826" spans="1:37" s="168" customFormat="1" ht="15.75" hidden="1" x14ac:dyDescent="0.25">
      <c r="A826" s="167"/>
      <c r="B826" s="89" t="s">
        <v>692</v>
      </c>
      <c r="C826" s="92" t="s">
        <v>85</v>
      </c>
      <c r="D826" s="92"/>
      <c r="E826" s="89">
        <v>2022</v>
      </c>
      <c r="F826" s="89" t="s">
        <v>652</v>
      </c>
      <c r="G826" s="89">
        <f>SUMIF($E$828:$E$835,$E$826,$G$828:$G$835)</f>
        <v>0</v>
      </c>
      <c r="H826" s="93">
        <f>SUMIF($E$828:$E$835,$E$826,$H$828:$H$835)</f>
        <v>0</v>
      </c>
      <c r="I826" s="93">
        <f>SUMIF($E$828:$E$835,$E$826,$I$828:$I$835)</f>
        <v>0</v>
      </c>
      <c r="J826" s="44"/>
      <c r="K826" s="44"/>
      <c r="L826" s="154"/>
      <c r="M826" s="154"/>
      <c r="N826" s="154"/>
      <c r="O826" s="154"/>
      <c r="P826" s="154"/>
      <c r="Q826" s="154"/>
      <c r="R826" s="154"/>
      <c r="S826" s="154"/>
      <c r="T826" s="154"/>
      <c r="U826" s="154"/>
      <c r="V826" s="154"/>
      <c r="W826" s="154"/>
      <c r="X826" s="154"/>
      <c r="Y826" s="154"/>
      <c r="Z826" s="154"/>
      <c r="AA826" s="154"/>
      <c r="AB826" s="154"/>
      <c r="AC826" s="154"/>
      <c r="AD826" s="154"/>
      <c r="AE826" s="154"/>
      <c r="AF826" s="154"/>
      <c r="AG826" s="154"/>
      <c r="AH826" s="154"/>
      <c r="AI826" s="154"/>
      <c r="AJ826" s="154"/>
      <c r="AK826" s="154"/>
    </row>
    <row r="827" spans="1:37" s="168" customFormat="1" ht="15.75" hidden="1" x14ac:dyDescent="0.25">
      <c r="A827" s="167"/>
      <c r="B827" s="89" t="s">
        <v>692</v>
      </c>
      <c r="C827" s="92" t="s">
        <v>85</v>
      </c>
      <c r="D827" s="92"/>
      <c r="E827" s="89">
        <v>2023</v>
      </c>
      <c r="F827" s="89" t="s">
        <v>652</v>
      </c>
      <c r="G827" s="89">
        <f>SUMIF($E$828:$E$835,$E$827,$G$828:$G$835)</f>
        <v>0</v>
      </c>
      <c r="H827" s="93">
        <f>SUMIF($E$828:$E$835,$E$827,$H$828:$H$835)</f>
        <v>0</v>
      </c>
      <c r="I827" s="93">
        <f>SUMIF($E$828:$E$835,$E$827,$I$828:$I$835)</f>
        <v>0</v>
      </c>
      <c r="J827" s="44"/>
      <c r="K827" s="44"/>
      <c r="L827" s="154"/>
      <c r="M827" s="154"/>
      <c r="N827" s="154"/>
      <c r="O827" s="154"/>
      <c r="P827" s="154"/>
      <c r="Q827" s="154"/>
      <c r="R827" s="154"/>
      <c r="S827" s="154"/>
      <c r="T827" s="154"/>
      <c r="U827" s="154"/>
      <c r="V827" s="154"/>
      <c r="W827" s="154"/>
      <c r="X827" s="154"/>
      <c r="Y827" s="154"/>
      <c r="Z827" s="154"/>
      <c r="AA827" s="154"/>
      <c r="AB827" s="154"/>
      <c r="AC827" s="154"/>
      <c r="AD827" s="154"/>
      <c r="AE827" s="154"/>
      <c r="AF827" s="154"/>
      <c r="AG827" s="154"/>
      <c r="AH827" s="154"/>
      <c r="AI827" s="154"/>
      <c r="AJ827" s="154"/>
      <c r="AK827" s="154"/>
    </row>
    <row r="828" spans="1:37" s="154" customFormat="1" ht="15.75" hidden="1" outlineLevel="1" x14ac:dyDescent="0.25">
      <c r="A828" s="167"/>
      <c r="B828" s="66"/>
      <c r="C828" s="118"/>
      <c r="D828" s="118"/>
      <c r="E828" s="66">
        <v>2022</v>
      </c>
      <c r="F828" s="66"/>
      <c r="G828" s="66"/>
      <c r="H828" s="102"/>
      <c r="I828" s="102"/>
      <c r="J828" s="101"/>
      <c r="K828" s="101"/>
    </row>
    <row r="829" spans="1:37" s="154" customFormat="1" ht="15.75" hidden="1" outlineLevel="1" x14ac:dyDescent="0.25">
      <c r="A829" s="167"/>
      <c r="B829" s="66"/>
      <c r="C829" s="118"/>
      <c r="D829" s="118"/>
      <c r="E829" s="66">
        <v>2022</v>
      </c>
      <c r="F829" s="66"/>
      <c r="G829" s="66"/>
      <c r="H829" s="102"/>
      <c r="I829" s="102"/>
      <c r="J829" s="101"/>
      <c r="K829" s="101"/>
    </row>
    <row r="830" spans="1:37" s="154" customFormat="1" ht="15.75" hidden="1" outlineLevel="1" x14ac:dyDescent="0.25">
      <c r="A830" s="167"/>
      <c r="B830" s="66"/>
      <c r="C830" s="118"/>
      <c r="D830" s="118"/>
      <c r="E830" s="66">
        <v>2022</v>
      </c>
      <c r="F830" s="66"/>
      <c r="G830" s="66"/>
      <c r="H830" s="102"/>
      <c r="I830" s="102"/>
      <c r="J830" s="101"/>
      <c r="K830" s="101"/>
    </row>
    <row r="831" spans="1:37" s="154" customFormat="1" ht="15.75" hidden="1" outlineLevel="1" x14ac:dyDescent="0.25">
      <c r="A831" s="167"/>
      <c r="B831" s="66"/>
      <c r="C831" s="118"/>
      <c r="D831" s="118"/>
      <c r="E831" s="66">
        <v>2022</v>
      </c>
      <c r="F831" s="66"/>
      <c r="G831" s="66"/>
      <c r="H831" s="102"/>
      <c r="I831" s="102"/>
      <c r="J831" s="101"/>
      <c r="K831" s="101"/>
    </row>
    <row r="832" spans="1:37" s="154" customFormat="1" ht="15.75" hidden="1" outlineLevel="1" x14ac:dyDescent="0.25">
      <c r="A832" s="167"/>
      <c r="B832" s="66"/>
      <c r="C832" s="79"/>
      <c r="D832" s="79"/>
      <c r="E832" s="66">
        <v>2023</v>
      </c>
      <c r="F832" s="66"/>
      <c r="G832" s="66"/>
      <c r="H832" s="102"/>
      <c r="I832" s="102"/>
      <c r="J832" s="101"/>
      <c r="K832" s="101"/>
    </row>
    <row r="833" spans="1:37" s="154" customFormat="1" ht="15.75" hidden="1" outlineLevel="1" x14ac:dyDescent="0.25">
      <c r="A833" s="167"/>
      <c r="B833" s="66"/>
      <c r="C833" s="79"/>
      <c r="D833" s="79"/>
      <c r="E833" s="66">
        <v>2023</v>
      </c>
      <c r="F833" s="66"/>
      <c r="G833" s="66"/>
      <c r="H833" s="102"/>
      <c r="I833" s="102"/>
      <c r="J833" s="101"/>
      <c r="K833" s="101"/>
    </row>
    <row r="834" spans="1:37" s="154" customFormat="1" ht="15.75" hidden="1" outlineLevel="1" x14ac:dyDescent="0.25">
      <c r="A834" s="167"/>
      <c r="B834" s="66"/>
      <c r="C834" s="79"/>
      <c r="D834" s="79"/>
      <c r="E834" s="66">
        <v>2023</v>
      </c>
      <c r="F834" s="66"/>
      <c r="G834" s="66"/>
      <c r="H834" s="66"/>
      <c r="I834" s="102"/>
      <c r="J834" s="101"/>
      <c r="K834" s="101"/>
    </row>
    <row r="835" spans="1:37" s="154" customFormat="1" ht="15.75" outlineLevel="1" x14ac:dyDescent="0.25">
      <c r="A835" s="167"/>
      <c r="B835" s="66"/>
      <c r="C835" s="118"/>
      <c r="D835" s="118"/>
      <c r="E835" s="66"/>
      <c r="F835" s="167"/>
      <c r="G835" s="66"/>
      <c r="H835" s="102"/>
      <c r="I835" s="102"/>
      <c r="J835" s="101"/>
      <c r="K835" s="101"/>
    </row>
    <row r="836" spans="1:37" s="154" customFormat="1" ht="47.25" x14ac:dyDescent="0.25">
      <c r="A836" s="167"/>
      <c r="B836" s="98" t="s">
        <v>697</v>
      </c>
      <c r="C836" s="122" t="s">
        <v>698</v>
      </c>
      <c r="D836" s="98"/>
      <c r="E836" s="187"/>
      <c r="F836" s="98" t="s">
        <v>110</v>
      </c>
      <c r="G836" s="98"/>
      <c r="H836" s="130"/>
      <c r="I836" s="99"/>
      <c r="J836" s="131"/>
      <c r="K836" s="131"/>
    </row>
    <row r="837" spans="1:37" s="154" customFormat="1" ht="31.5" x14ac:dyDescent="0.25">
      <c r="A837" s="167"/>
      <c r="B837" s="98" t="s">
        <v>697</v>
      </c>
      <c r="C837" s="79" t="s">
        <v>84</v>
      </c>
      <c r="D837" s="66">
        <v>2025</v>
      </c>
      <c r="E837" s="73">
        <v>2021</v>
      </c>
      <c r="F837" s="98" t="s">
        <v>110</v>
      </c>
      <c r="G837" s="98">
        <v>200</v>
      </c>
      <c r="H837" s="130">
        <v>222.5</v>
      </c>
      <c r="I837" s="99">
        <v>983.30700999999999</v>
      </c>
      <c r="J837" s="30"/>
      <c r="K837" s="30"/>
      <c r="L837" s="30"/>
    </row>
    <row r="838" spans="1:37" s="154" customFormat="1" ht="94.5" outlineLevel="1" x14ac:dyDescent="0.25">
      <c r="A838" s="167"/>
      <c r="B838" s="66" t="s">
        <v>697</v>
      </c>
      <c r="C838" s="118" t="s">
        <v>699</v>
      </c>
      <c r="D838" s="66">
        <v>2025</v>
      </c>
      <c r="E838" s="66">
        <v>2022</v>
      </c>
      <c r="F838" s="98" t="s">
        <v>110</v>
      </c>
      <c r="G838" s="66">
        <v>200</v>
      </c>
      <c r="H838" s="188">
        <v>222.5</v>
      </c>
      <c r="I838" s="123">
        <f>4916535.04*0.2/1000</f>
        <v>983.307008</v>
      </c>
      <c r="J838" s="101"/>
      <c r="K838" s="101"/>
    </row>
    <row r="839" spans="1:37" s="30" customFormat="1" ht="15.75" x14ac:dyDescent="0.25">
      <c r="A839" s="79"/>
      <c r="B839" s="325" t="s">
        <v>700</v>
      </c>
      <c r="C839" s="325" t="s">
        <v>701</v>
      </c>
      <c r="D839" s="94"/>
      <c r="E839" s="321"/>
      <c r="F839" s="312" t="s">
        <v>110</v>
      </c>
      <c r="G839" s="312"/>
      <c r="H839" s="312"/>
      <c r="I839" s="314"/>
      <c r="J839" s="49"/>
      <c r="K839" s="49"/>
    </row>
    <row r="840" spans="1:37" s="154" customFormat="1" ht="15.75" x14ac:dyDescent="0.25">
      <c r="A840" s="172"/>
      <c r="B840" s="326"/>
      <c r="C840" s="326"/>
      <c r="D840" s="95"/>
      <c r="E840" s="327"/>
      <c r="F840" s="328"/>
      <c r="G840" s="328"/>
      <c r="H840" s="328"/>
      <c r="I840" s="329"/>
      <c r="J840" s="96"/>
      <c r="K840" s="96"/>
    </row>
    <row r="841" spans="1:37" s="154" customFormat="1" ht="15.75" x14ac:dyDescent="0.25">
      <c r="A841" s="172"/>
      <c r="B841" s="317"/>
      <c r="C841" s="317"/>
      <c r="D841" s="97"/>
      <c r="E841" s="322"/>
      <c r="F841" s="313"/>
      <c r="G841" s="313"/>
      <c r="H841" s="313"/>
      <c r="I841" s="315"/>
      <c r="J841" s="96"/>
      <c r="K841" s="96"/>
    </row>
    <row r="842" spans="1:37" s="154" customFormat="1" ht="31.5" x14ac:dyDescent="0.25">
      <c r="A842" s="172"/>
      <c r="B842" s="98" t="s">
        <v>700</v>
      </c>
      <c r="C842" s="79" t="s">
        <v>84</v>
      </c>
      <c r="D842" s="66">
        <v>2025</v>
      </c>
      <c r="E842" s="89">
        <v>2021</v>
      </c>
      <c r="F842" s="98" t="s">
        <v>110</v>
      </c>
      <c r="G842" s="98">
        <f>G843+G844</f>
        <v>244</v>
      </c>
      <c r="H842" s="98">
        <f>H843+H844</f>
        <v>806.77</v>
      </c>
      <c r="I842" s="99">
        <f>I843+I844</f>
        <v>1513.5790602800002</v>
      </c>
      <c r="J842" s="30"/>
      <c r="K842" s="30"/>
      <c r="L842" s="30"/>
    </row>
    <row r="843" spans="1:37" s="154" customFormat="1" ht="63" outlineLevel="1" x14ac:dyDescent="0.25">
      <c r="A843" s="167"/>
      <c r="B843" s="66" t="s">
        <v>700</v>
      </c>
      <c r="C843" s="79" t="s">
        <v>702</v>
      </c>
      <c r="D843" s="66">
        <v>2025</v>
      </c>
      <c r="E843" s="66">
        <v>2022</v>
      </c>
      <c r="F843" s="66" t="s">
        <v>110</v>
      </c>
      <c r="G843" s="66">
        <v>127</v>
      </c>
      <c r="H843" s="66">
        <v>437.5</v>
      </c>
      <c r="I843" s="66">
        <f>6203192.87*0.127/1000</f>
        <v>787.80549449000011</v>
      </c>
      <c r="J843" s="29"/>
      <c r="K843" s="29"/>
    </row>
    <row r="844" spans="1:37" s="154" customFormat="1" ht="63" outlineLevel="1" x14ac:dyDescent="0.25">
      <c r="A844" s="167"/>
      <c r="B844" s="66" t="s">
        <v>700</v>
      </c>
      <c r="C844" s="189" t="s">
        <v>703</v>
      </c>
      <c r="D844" s="66">
        <v>2025</v>
      </c>
      <c r="E844" s="66">
        <v>2022</v>
      </c>
      <c r="F844" s="66" t="s">
        <v>110</v>
      </c>
      <c r="G844" s="66">
        <v>117</v>
      </c>
      <c r="H844" s="66">
        <v>369.27</v>
      </c>
      <c r="I844" s="66">
        <f>6203192.87*0.117/1000</f>
        <v>725.77356579000002</v>
      </c>
      <c r="J844" s="29"/>
      <c r="K844" s="29"/>
    </row>
    <row r="845" spans="1:37" s="154" customFormat="1" ht="15.75" outlineLevel="1" x14ac:dyDescent="0.25">
      <c r="A845" s="167"/>
      <c r="B845" s="66"/>
      <c r="C845" s="79"/>
      <c r="D845" s="79"/>
      <c r="E845" s="66">
        <v>2022</v>
      </c>
      <c r="F845" s="66"/>
      <c r="G845" s="66"/>
      <c r="H845" s="66"/>
      <c r="I845" s="66"/>
      <c r="J845" s="29"/>
      <c r="K845" s="29"/>
    </row>
    <row r="846" spans="1:37" s="154" customFormat="1" ht="15.75" hidden="1" x14ac:dyDescent="0.25">
      <c r="A846" s="318"/>
      <c r="B846" s="303" t="s">
        <v>704</v>
      </c>
      <c r="C846" s="334" t="s">
        <v>705</v>
      </c>
      <c r="D846" s="67"/>
      <c r="E846" s="334"/>
      <c r="F846" s="303" t="s">
        <v>652</v>
      </c>
      <c r="G846" s="334"/>
      <c r="H846" s="334"/>
      <c r="I846" s="337"/>
      <c r="J846" s="190"/>
      <c r="K846" s="190"/>
    </row>
    <row r="847" spans="1:37" s="192" customFormat="1" ht="15.75" hidden="1" x14ac:dyDescent="0.25">
      <c r="A847" s="328"/>
      <c r="B847" s="333"/>
      <c r="C847" s="335"/>
      <c r="D847" s="69"/>
      <c r="E847" s="335"/>
      <c r="F847" s="333"/>
      <c r="G847" s="335"/>
      <c r="H847" s="335"/>
      <c r="I847" s="338"/>
      <c r="J847" s="191"/>
      <c r="K847" s="191"/>
      <c r="L847" s="154"/>
      <c r="M847" s="154"/>
      <c r="N847" s="154"/>
      <c r="O847" s="154"/>
      <c r="P847" s="154"/>
      <c r="Q847" s="154"/>
      <c r="R847" s="154"/>
      <c r="S847" s="154"/>
      <c r="T847" s="154"/>
      <c r="U847" s="154"/>
      <c r="V847" s="154"/>
      <c r="W847" s="154"/>
      <c r="X847" s="154"/>
      <c r="Y847" s="154"/>
      <c r="Z847" s="154"/>
      <c r="AA847" s="154"/>
      <c r="AB847" s="154"/>
      <c r="AC847" s="154"/>
      <c r="AD847" s="154"/>
      <c r="AE847" s="154"/>
      <c r="AF847" s="154"/>
      <c r="AG847" s="154"/>
      <c r="AH847" s="154"/>
      <c r="AI847" s="154"/>
      <c r="AJ847" s="154"/>
      <c r="AK847" s="154"/>
    </row>
    <row r="848" spans="1:37" s="192" customFormat="1" ht="15.75" hidden="1" x14ac:dyDescent="0.25">
      <c r="A848" s="328"/>
      <c r="B848" s="333"/>
      <c r="C848" s="335"/>
      <c r="D848" s="69"/>
      <c r="E848" s="335"/>
      <c r="F848" s="333"/>
      <c r="G848" s="335"/>
      <c r="H848" s="335"/>
      <c r="I848" s="338"/>
      <c r="J848" s="191"/>
      <c r="K848" s="191"/>
      <c r="L848" s="154"/>
      <c r="M848" s="154"/>
      <c r="N848" s="154"/>
      <c r="O848" s="154"/>
      <c r="P848" s="154"/>
      <c r="Q848" s="154"/>
      <c r="R848" s="154"/>
      <c r="S848" s="154"/>
      <c r="T848" s="154"/>
      <c r="U848" s="154"/>
      <c r="V848" s="154"/>
      <c r="W848" s="154"/>
      <c r="X848" s="154"/>
      <c r="Y848" s="154"/>
      <c r="Z848" s="154"/>
      <c r="AA848" s="154"/>
      <c r="AB848" s="154"/>
      <c r="AC848" s="154"/>
      <c r="AD848" s="154"/>
      <c r="AE848" s="154"/>
      <c r="AF848" s="154"/>
      <c r="AG848" s="154"/>
      <c r="AH848" s="154"/>
      <c r="AI848" s="154"/>
      <c r="AJ848" s="154"/>
      <c r="AK848" s="154"/>
    </row>
    <row r="849" spans="1:37" s="192" customFormat="1" ht="15.75" hidden="1" x14ac:dyDescent="0.25">
      <c r="A849" s="313"/>
      <c r="B849" s="311"/>
      <c r="C849" s="336"/>
      <c r="D849" s="193"/>
      <c r="E849" s="336"/>
      <c r="F849" s="311"/>
      <c r="G849" s="336"/>
      <c r="H849" s="336"/>
      <c r="I849" s="336"/>
      <c r="J849" s="191"/>
      <c r="K849" s="191"/>
      <c r="L849" s="154"/>
      <c r="M849" s="154"/>
      <c r="N849" s="154"/>
      <c r="O849" s="154"/>
      <c r="P849" s="154"/>
      <c r="Q849" s="154"/>
      <c r="R849" s="154"/>
      <c r="S849" s="154"/>
      <c r="T849" s="154"/>
      <c r="U849" s="154"/>
      <c r="V849" s="154"/>
      <c r="W849" s="154"/>
      <c r="X849" s="154"/>
      <c r="Y849" s="154"/>
      <c r="Z849" s="154"/>
      <c r="AA849" s="154"/>
      <c r="AB849" s="154"/>
      <c r="AC849" s="154"/>
      <c r="AD849" s="154"/>
      <c r="AE849" s="154"/>
      <c r="AF849" s="154"/>
      <c r="AG849" s="154"/>
      <c r="AH849" s="154"/>
      <c r="AI849" s="154"/>
      <c r="AJ849" s="154"/>
      <c r="AK849" s="154"/>
    </row>
    <row r="850" spans="1:37" s="154" customFormat="1" ht="31.5" hidden="1" x14ac:dyDescent="0.25">
      <c r="A850" s="167"/>
      <c r="B850" s="73" t="s">
        <v>704</v>
      </c>
      <c r="C850" s="74" t="s">
        <v>84</v>
      </c>
      <c r="D850" s="75">
        <v>2025</v>
      </c>
      <c r="E850" s="73">
        <v>2021</v>
      </c>
      <c r="F850" s="73" t="s">
        <v>652</v>
      </c>
      <c r="G850" s="194">
        <f>SUMIF($E$853:$E$861,$E$850,$G$853:$G$861)</f>
        <v>0</v>
      </c>
      <c r="H850" s="194">
        <f>SUMIF($E$853:$E$861,$E$850,$H$853:$H$861)</f>
        <v>0</v>
      </c>
      <c r="I850" s="77">
        <f ca="1">SUMIF($E$853:$I$861,$E$850,$I$853:$I$861)</f>
        <v>0</v>
      </c>
      <c r="J850" s="30"/>
      <c r="K850" s="30"/>
      <c r="L850" s="30"/>
    </row>
    <row r="851" spans="1:37" s="154" customFormat="1" ht="15.75" hidden="1" x14ac:dyDescent="0.25">
      <c r="A851" s="167"/>
      <c r="B851" s="73" t="s">
        <v>704</v>
      </c>
      <c r="C851" s="74" t="s">
        <v>85</v>
      </c>
      <c r="D851" s="74"/>
      <c r="E851" s="73">
        <v>2022</v>
      </c>
      <c r="F851" s="195" t="s">
        <v>652</v>
      </c>
      <c r="G851" s="194">
        <f>SUMIF($E$853:$E$861,$E$851,$G$853:$G$861)</f>
        <v>0</v>
      </c>
      <c r="H851" s="194">
        <f>SUMIF($E$853:$E$861,$E$851,$H$853:$H$861)</f>
        <v>0</v>
      </c>
      <c r="I851" s="76">
        <f ca="1">SUMIF($E$853:$I$861,$E$851,$I$853:$I$861)</f>
        <v>0</v>
      </c>
      <c r="J851" s="78"/>
      <c r="K851" s="78"/>
    </row>
    <row r="852" spans="1:37" s="154" customFormat="1" ht="15.75" hidden="1" x14ac:dyDescent="0.25">
      <c r="A852" s="167"/>
      <c r="B852" s="73" t="s">
        <v>704</v>
      </c>
      <c r="C852" s="74" t="s">
        <v>86</v>
      </c>
      <c r="D852" s="74"/>
      <c r="E852" s="73">
        <v>2023</v>
      </c>
      <c r="F852" s="195" t="s">
        <v>652</v>
      </c>
      <c r="G852" s="194">
        <f ca="1">SUMIF($E$853:$I$861,$E$852,$G$853:$G$861)</f>
        <v>1016.9999999999999</v>
      </c>
      <c r="H852" s="194">
        <f>SUMIF($E$853:$E$861,$E$852,$H$853:$H$861)</f>
        <v>800</v>
      </c>
      <c r="I852" s="196">
        <f ca="1">SUMIF($E$853:$I$861,$E$852,$I$853:$I$861)</f>
        <v>3471.8272949999987</v>
      </c>
      <c r="J852" s="197"/>
      <c r="K852" s="197"/>
    </row>
    <row r="853" spans="1:37" s="154" customFormat="1" ht="15.75" hidden="1" outlineLevel="1" x14ac:dyDescent="0.25">
      <c r="A853" s="167"/>
      <c r="B853" s="66" t="s">
        <v>704</v>
      </c>
      <c r="C853" s="79"/>
      <c r="D853" s="79"/>
      <c r="E853" s="66">
        <v>2022</v>
      </c>
      <c r="F853" s="66" t="s">
        <v>652</v>
      </c>
      <c r="G853" s="167"/>
      <c r="H853" s="167"/>
      <c r="I853" s="167"/>
      <c r="J853" s="180"/>
      <c r="K853" s="180"/>
    </row>
    <row r="854" spans="1:37" s="154" customFormat="1" ht="78.75" hidden="1" outlineLevel="1" x14ac:dyDescent="0.25">
      <c r="A854" s="167">
        <v>5012</v>
      </c>
      <c r="B854" s="66" t="s">
        <v>704</v>
      </c>
      <c r="C854" s="79" t="s">
        <v>706</v>
      </c>
      <c r="D854" s="79"/>
      <c r="E854" s="66">
        <v>2023</v>
      </c>
      <c r="F854" s="66" t="s">
        <v>652</v>
      </c>
      <c r="G854" s="66">
        <v>1016.9999999999999</v>
      </c>
      <c r="H854" s="66">
        <v>800</v>
      </c>
      <c r="I854" s="66">
        <v>3471.8272949999987</v>
      </c>
      <c r="J854" s="29"/>
      <c r="K854" s="29"/>
    </row>
    <row r="855" spans="1:37" s="154" customFormat="1" ht="15.75" hidden="1" outlineLevel="1" x14ac:dyDescent="0.25">
      <c r="A855" s="167"/>
      <c r="B855" s="66"/>
      <c r="C855" s="79"/>
      <c r="D855" s="79"/>
      <c r="E855" s="66">
        <v>2023</v>
      </c>
      <c r="F855" s="198"/>
      <c r="G855" s="167"/>
      <c r="H855" s="167"/>
      <c r="I855" s="167"/>
      <c r="J855" s="180"/>
      <c r="K855" s="180"/>
    </row>
    <row r="856" spans="1:37" s="154" customFormat="1" ht="15.75" hidden="1" outlineLevel="1" x14ac:dyDescent="0.25">
      <c r="A856" s="167"/>
      <c r="B856" s="66"/>
      <c r="C856" s="79"/>
      <c r="D856" s="79"/>
      <c r="E856" s="66">
        <v>2023</v>
      </c>
      <c r="F856" s="66"/>
      <c r="G856" s="66"/>
      <c r="H856" s="66"/>
      <c r="I856" s="66"/>
      <c r="J856" s="29"/>
      <c r="K856" s="29"/>
    </row>
    <row r="857" spans="1:37" s="154" customFormat="1" ht="15.75" hidden="1" outlineLevel="1" x14ac:dyDescent="0.25">
      <c r="A857" s="167"/>
      <c r="B857" s="66"/>
      <c r="C857" s="79"/>
      <c r="D857" s="79"/>
      <c r="E857" s="66">
        <v>2023</v>
      </c>
      <c r="F857" s="66"/>
      <c r="G857" s="66"/>
      <c r="H857" s="66"/>
      <c r="I857" s="66"/>
      <c r="J857" s="29"/>
      <c r="K857" s="29"/>
    </row>
    <row r="858" spans="1:37" s="154" customFormat="1" ht="15.75" hidden="1" outlineLevel="1" x14ac:dyDescent="0.25">
      <c r="A858" s="167"/>
      <c r="B858" s="66"/>
      <c r="C858" s="79"/>
      <c r="D858" s="79"/>
      <c r="E858" s="66">
        <v>2023</v>
      </c>
      <c r="F858" s="66"/>
      <c r="G858" s="66"/>
      <c r="H858" s="66"/>
      <c r="I858" s="66"/>
      <c r="J858" s="29"/>
      <c r="K858" s="29"/>
    </row>
    <row r="859" spans="1:37" s="154" customFormat="1" ht="15.75" hidden="1" outlineLevel="1" x14ac:dyDescent="0.25">
      <c r="A859" s="174"/>
      <c r="B859" s="66"/>
      <c r="C859" s="79"/>
      <c r="D859" s="79"/>
      <c r="E859" s="66">
        <v>2021</v>
      </c>
      <c r="F859" s="66"/>
      <c r="G859" s="167"/>
      <c r="H859" s="167"/>
      <c r="I859" s="167"/>
      <c r="J859" s="180"/>
      <c r="K859" s="180"/>
    </row>
    <row r="860" spans="1:37" s="154" customFormat="1" ht="15.75" hidden="1" outlineLevel="1" x14ac:dyDescent="0.25">
      <c r="A860" s="170"/>
      <c r="B860" s="66"/>
      <c r="C860" s="79"/>
      <c r="D860" s="79"/>
      <c r="E860" s="66">
        <v>2021</v>
      </c>
      <c r="F860" s="66"/>
      <c r="G860" s="167"/>
      <c r="H860" s="167"/>
      <c r="I860" s="167"/>
      <c r="J860" s="180"/>
      <c r="K860" s="180"/>
    </row>
    <row r="861" spans="1:37" s="154" customFormat="1" ht="15.75" hidden="1" outlineLevel="1" x14ac:dyDescent="0.25">
      <c r="A861" s="170"/>
      <c r="B861" s="124"/>
      <c r="C861" s="199"/>
      <c r="D861" s="199"/>
      <c r="E861" s="124"/>
      <c r="F861" s="124"/>
      <c r="G861" s="200"/>
      <c r="H861" s="200"/>
      <c r="I861" s="200"/>
      <c r="J861" s="180"/>
      <c r="K861" s="180"/>
    </row>
    <row r="862" spans="1:37" s="154" customFormat="1" ht="15.75" hidden="1" collapsed="1" x14ac:dyDescent="0.25">
      <c r="A862" s="167"/>
      <c r="B862" s="321" t="s">
        <v>707</v>
      </c>
      <c r="C862" s="330" t="s">
        <v>708</v>
      </c>
      <c r="D862" s="87"/>
      <c r="E862" s="321"/>
      <c r="F862" s="321" t="s">
        <v>652</v>
      </c>
      <c r="G862" s="321"/>
      <c r="H862" s="321"/>
      <c r="I862" s="323"/>
      <c r="J862" s="54"/>
      <c r="K862" s="54"/>
    </row>
    <row r="863" spans="1:37" s="154" customFormat="1" ht="15.75" hidden="1" x14ac:dyDescent="0.25">
      <c r="A863" s="167"/>
      <c r="B863" s="327"/>
      <c r="C863" s="331"/>
      <c r="D863" s="34"/>
      <c r="E863" s="327"/>
      <c r="F863" s="327" t="s">
        <v>652</v>
      </c>
      <c r="G863" s="327"/>
      <c r="H863" s="327"/>
      <c r="I863" s="324"/>
      <c r="J863" s="55"/>
      <c r="K863" s="55"/>
    </row>
    <row r="864" spans="1:37" s="154" customFormat="1" ht="15.75" hidden="1" x14ac:dyDescent="0.25">
      <c r="A864" s="167"/>
      <c r="B864" s="327"/>
      <c r="C864" s="331"/>
      <c r="D864" s="34"/>
      <c r="E864" s="327"/>
      <c r="F864" s="327"/>
      <c r="G864" s="327"/>
      <c r="H864" s="327"/>
      <c r="I864" s="324"/>
      <c r="J864" s="55"/>
      <c r="K864" s="55"/>
    </row>
    <row r="865" spans="1:37" s="154" customFormat="1" ht="15.75" hidden="1" x14ac:dyDescent="0.25">
      <c r="A865" s="167"/>
      <c r="B865" s="322"/>
      <c r="C865" s="332"/>
      <c r="D865" s="201"/>
      <c r="E865" s="322"/>
      <c r="F865" s="322"/>
      <c r="G865" s="322"/>
      <c r="H865" s="322"/>
      <c r="I865" s="322"/>
      <c r="J865" s="55"/>
      <c r="K865" s="55"/>
    </row>
    <row r="866" spans="1:37" s="154" customFormat="1" ht="31.5" hidden="1" x14ac:dyDescent="0.25">
      <c r="A866" s="167"/>
      <c r="B866" s="89" t="s">
        <v>707</v>
      </c>
      <c r="C866" s="92" t="s">
        <v>84</v>
      </c>
      <c r="D866" s="90">
        <v>2025</v>
      </c>
      <c r="E866" s="89">
        <v>2021</v>
      </c>
      <c r="F866" s="89" t="s">
        <v>652</v>
      </c>
      <c r="G866" s="89">
        <f>SUMIF($E$869:$E$874,$E$866,$G$869:$G$874)</f>
        <v>0</v>
      </c>
      <c r="H866" s="89">
        <f>SUMIF($E$869:$E$874,$E$866,$H$869:$H$874)</f>
        <v>0</v>
      </c>
      <c r="I866" s="91">
        <f>SUMIF($E$869:$E$874,$E$866,$I$869:$I$874)</f>
        <v>0</v>
      </c>
      <c r="J866" s="30"/>
      <c r="K866" s="30"/>
      <c r="L866" s="30"/>
    </row>
    <row r="867" spans="1:37" s="168" customFormat="1" ht="15.75" hidden="1" x14ac:dyDescent="0.25">
      <c r="A867" s="167"/>
      <c r="B867" s="89" t="s">
        <v>707</v>
      </c>
      <c r="C867" s="92" t="s">
        <v>85</v>
      </c>
      <c r="D867" s="92"/>
      <c r="E867" s="89">
        <v>2022</v>
      </c>
      <c r="F867" s="89" t="s">
        <v>652</v>
      </c>
      <c r="G867" s="89">
        <f>SUMIF($E$869:$E$874,$E$867,$G$869:$G$874)</f>
        <v>0</v>
      </c>
      <c r="H867" s="89">
        <f>SUMIF($E$869:$E$874,$E$867,$H$869:$H$874)</f>
        <v>0</v>
      </c>
      <c r="I867" s="93">
        <f>SUMIF($E$869:$E$874,$E$867,$I$869:$I$874)</f>
        <v>0</v>
      </c>
      <c r="J867" s="44"/>
      <c r="K867" s="44"/>
      <c r="L867" s="154"/>
      <c r="M867" s="154"/>
      <c r="N867" s="154"/>
      <c r="O867" s="154"/>
      <c r="P867" s="154"/>
      <c r="Q867" s="154"/>
      <c r="R867" s="154"/>
      <c r="S867" s="154"/>
      <c r="T867" s="154"/>
      <c r="U867" s="154"/>
      <c r="V867" s="154"/>
      <c r="W867" s="154"/>
      <c r="X867" s="154"/>
      <c r="Y867" s="154"/>
      <c r="Z867" s="154"/>
      <c r="AA867" s="154"/>
      <c r="AB867" s="154"/>
      <c r="AC867" s="154"/>
      <c r="AD867" s="154"/>
      <c r="AE867" s="154"/>
      <c r="AF867" s="154"/>
      <c r="AG867" s="154"/>
      <c r="AH867" s="154"/>
      <c r="AI867" s="154"/>
      <c r="AJ867" s="154"/>
      <c r="AK867" s="154"/>
    </row>
    <row r="868" spans="1:37" s="168" customFormat="1" ht="15.75" hidden="1" x14ac:dyDescent="0.25">
      <c r="A868" s="167"/>
      <c r="B868" s="89" t="s">
        <v>707</v>
      </c>
      <c r="C868" s="92" t="s">
        <v>85</v>
      </c>
      <c r="D868" s="92"/>
      <c r="E868" s="89">
        <v>2023</v>
      </c>
      <c r="F868" s="89" t="s">
        <v>652</v>
      </c>
      <c r="G868" s="89">
        <f>SUMIF($E$869:$E$874,$E$868,$G$869:$G$874)</f>
        <v>0</v>
      </c>
      <c r="H868" s="89">
        <f>SUMIF($E$869:$E$874,$E$868,$H$869:$H$874)</f>
        <v>0</v>
      </c>
      <c r="I868" s="93">
        <f>SUMIF($E$869:$E$874,$E$868,$I$869:$I$874)</f>
        <v>0</v>
      </c>
      <c r="J868" s="44"/>
      <c r="K868" s="44"/>
      <c r="L868" s="154"/>
      <c r="M868" s="154"/>
      <c r="N868" s="154"/>
      <c r="O868" s="154"/>
      <c r="P868" s="154"/>
      <c r="Q868" s="154"/>
      <c r="R868" s="154"/>
      <c r="S868" s="154"/>
      <c r="T868" s="154"/>
      <c r="U868" s="154"/>
      <c r="V868" s="154"/>
      <c r="W868" s="154"/>
      <c r="X868" s="154"/>
      <c r="Y868" s="154"/>
      <c r="Z868" s="154"/>
      <c r="AA868" s="154"/>
      <c r="AB868" s="154"/>
      <c r="AC868" s="154"/>
      <c r="AD868" s="154"/>
      <c r="AE868" s="154"/>
      <c r="AF868" s="154"/>
      <c r="AG868" s="154"/>
      <c r="AH868" s="154"/>
      <c r="AI868" s="154"/>
      <c r="AJ868" s="154"/>
      <c r="AK868" s="154"/>
    </row>
    <row r="869" spans="1:37" s="168" customFormat="1" ht="15.75" hidden="1" outlineLevel="1" x14ac:dyDescent="0.25">
      <c r="A869" s="167"/>
      <c r="B869" s="66"/>
      <c r="C869" s="79"/>
      <c r="D869" s="79"/>
      <c r="E869" s="66">
        <v>2022</v>
      </c>
      <c r="F869" s="66"/>
      <c r="G869" s="66"/>
      <c r="H869" s="66"/>
      <c r="I869" s="102"/>
      <c r="J869" s="101"/>
      <c r="K869" s="101"/>
      <c r="L869" s="154"/>
      <c r="M869" s="154"/>
      <c r="N869" s="154"/>
      <c r="O869" s="154"/>
      <c r="P869" s="154"/>
      <c r="Q869" s="154"/>
      <c r="R869" s="154"/>
      <c r="S869" s="154"/>
      <c r="T869" s="154"/>
      <c r="U869" s="154"/>
      <c r="V869" s="154"/>
      <c r="W869" s="154"/>
      <c r="X869" s="154"/>
      <c r="Y869" s="154"/>
      <c r="Z869" s="154"/>
      <c r="AA869" s="154"/>
      <c r="AB869" s="154"/>
      <c r="AC869" s="154"/>
      <c r="AD869" s="154"/>
      <c r="AE869" s="154"/>
      <c r="AF869" s="154"/>
      <c r="AG869" s="154"/>
      <c r="AH869" s="154"/>
      <c r="AI869" s="154"/>
      <c r="AJ869" s="154"/>
      <c r="AK869" s="154"/>
    </row>
    <row r="870" spans="1:37" s="168" customFormat="1" ht="15.75" hidden="1" outlineLevel="1" x14ac:dyDescent="0.25">
      <c r="A870" s="167"/>
      <c r="B870" s="66"/>
      <c r="C870" s="79"/>
      <c r="D870" s="79"/>
      <c r="E870" s="66">
        <v>2022</v>
      </c>
      <c r="F870" s="66"/>
      <c r="G870" s="66"/>
      <c r="H870" s="66"/>
      <c r="I870" s="102"/>
      <c r="J870" s="101"/>
      <c r="K870" s="101"/>
      <c r="L870" s="154"/>
      <c r="M870" s="154"/>
      <c r="N870" s="154"/>
      <c r="O870" s="154"/>
      <c r="P870" s="154"/>
      <c r="Q870" s="154"/>
      <c r="R870" s="154"/>
      <c r="S870" s="154"/>
      <c r="T870" s="154"/>
      <c r="U870" s="154"/>
      <c r="V870" s="154"/>
      <c r="W870" s="154"/>
      <c r="X870" s="154"/>
      <c r="Y870" s="154"/>
      <c r="Z870" s="154"/>
      <c r="AA870" s="154"/>
      <c r="AB870" s="154"/>
      <c r="AC870" s="154"/>
      <c r="AD870" s="154"/>
      <c r="AE870" s="154"/>
      <c r="AF870" s="154"/>
      <c r="AG870" s="154"/>
      <c r="AH870" s="154"/>
      <c r="AI870" s="154"/>
      <c r="AJ870" s="154"/>
      <c r="AK870" s="154"/>
    </row>
    <row r="871" spans="1:37" s="168" customFormat="1" ht="15.75" hidden="1" outlineLevel="1" x14ac:dyDescent="0.25">
      <c r="A871" s="167"/>
      <c r="B871" s="66"/>
      <c r="C871" s="79"/>
      <c r="D871" s="79"/>
      <c r="E871" s="66">
        <v>2022</v>
      </c>
      <c r="F871" s="66"/>
      <c r="G871" s="66"/>
      <c r="H871" s="66"/>
      <c r="I871" s="66"/>
      <c r="J871" s="29"/>
      <c r="K871" s="29"/>
      <c r="L871" s="154"/>
      <c r="M871" s="154"/>
      <c r="N871" s="154"/>
      <c r="O871" s="154"/>
      <c r="P871" s="154"/>
      <c r="Q871" s="154"/>
      <c r="R871" s="154"/>
      <c r="S871" s="154"/>
      <c r="T871" s="154"/>
      <c r="U871" s="154"/>
      <c r="V871" s="154"/>
      <c r="W871" s="154"/>
      <c r="X871" s="154"/>
      <c r="Y871" s="154"/>
      <c r="Z871" s="154"/>
      <c r="AA871" s="154"/>
      <c r="AB871" s="154"/>
      <c r="AC871" s="154"/>
      <c r="AD871" s="154"/>
      <c r="AE871" s="154"/>
      <c r="AF871" s="154"/>
      <c r="AG871" s="154"/>
      <c r="AH871" s="154"/>
      <c r="AI871" s="154"/>
      <c r="AJ871" s="154"/>
      <c r="AK871" s="154"/>
    </row>
    <row r="872" spans="1:37" s="154" customFormat="1" ht="15.75" hidden="1" outlineLevel="1" x14ac:dyDescent="0.25">
      <c r="A872" s="202"/>
      <c r="B872" s="66"/>
      <c r="C872" s="118"/>
      <c r="D872" s="118"/>
      <c r="E872" s="66">
        <v>2021</v>
      </c>
      <c r="F872" s="66"/>
      <c r="G872" s="66"/>
      <c r="H872" s="102"/>
      <c r="I872" s="102"/>
      <c r="J872" s="101"/>
      <c r="K872" s="101"/>
    </row>
    <row r="873" spans="1:37" s="154" customFormat="1" ht="15.75" hidden="1" outlineLevel="1" x14ac:dyDescent="0.25">
      <c r="A873" s="170"/>
      <c r="B873" s="66"/>
      <c r="C873" s="118"/>
      <c r="D873" s="118"/>
      <c r="E873" s="66">
        <v>2021</v>
      </c>
      <c r="F873" s="66"/>
      <c r="G873" s="66"/>
      <c r="H873" s="102"/>
      <c r="I873" s="102"/>
      <c r="J873" s="101"/>
      <c r="K873" s="101"/>
    </row>
    <row r="874" spans="1:37" s="154" customFormat="1" ht="15.75" collapsed="1" x14ac:dyDescent="0.25">
      <c r="A874" s="200"/>
      <c r="B874" s="325" t="s">
        <v>709</v>
      </c>
      <c r="C874" s="325" t="s">
        <v>710</v>
      </c>
      <c r="D874" s="94"/>
      <c r="E874" s="321" t="s">
        <v>110</v>
      </c>
      <c r="F874" s="312" t="s">
        <v>110</v>
      </c>
      <c r="G874" s="312"/>
      <c r="H874" s="314"/>
      <c r="I874" s="314"/>
      <c r="J874" s="180"/>
      <c r="K874" s="180"/>
    </row>
    <row r="875" spans="1:37" s="154" customFormat="1" ht="15.75" x14ac:dyDescent="0.25">
      <c r="A875" s="203"/>
      <c r="B875" s="326"/>
      <c r="C875" s="326"/>
      <c r="D875" s="95"/>
      <c r="E875" s="327"/>
      <c r="F875" s="328"/>
      <c r="G875" s="328"/>
      <c r="H875" s="329"/>
      <c r="I875" s="329"/>
      <c r="J875" s="180"/>
      <c r="K875" s="180"/>
    </row>
    <row r="876" spans="1:37" s="154" customFormat="1" ht="15.75" x14ac:dyDescent="0.25">
      <c r="A876" s="203"/>
      <c r="B876" s="317"/>
      <c r="C876" s="317"/>
      <c r="D876" s="97"/>
      <c r="E876" s="322"/>
      <c r="F876" s="313"/>
      <c r="G876" s="313"/>
      <c r="H876" s="315"/>
      <c r="I876" s="315"/>
      <c r="J876" s="180"/>
      <c r="K876" s="180"/>
    </row>
    <row r="877" spans="1:37" s="154" customFormat="1" ht="31.5" x14ac:dyDescent="0.25">
      <c r="A877" s="203"/>
      <c r="B877" s="98" t="s">
        <v>711</v>
      </c>
      <c r="C877" s="79" t="s">
        <v>84</v>
      </c>
      <c r="D877" s="66">
        <v>2025</v>
      </c>
      <c r="E877" s="89" t="s">
        <v>110</v>
      </c>
      <c r="F877" s="98" t="s">
        <v>110</v>
      </c>
      <c r="G877" s="98">
        <v>127</v>
      </c>
      <c r="H877" s="99">
        <v>437.5</v>
      </c>
      <c r="I877" s="99">
        <v>861.80022840000004</v>
      </c>
      <c r="J877" s="180"/>
      <c r="K877" s="180"/>
    </row>
    <row r="878" spans="1:37" s="154" customFormat="1" ht="63" outlineLevel="1" x14ac:dyDescent="0.25">
      <c r="A878" s="203"/>
      <c r="B878" s="66" t="s">
        <v>709</v>
      </c>
      <c r="C878" s="79" t="s">
        <v>712</v>
      </c>
      <c r="D878" s="66">
        <v>2025</v>
      </c>
      <c r="E878" s="204" t="s">
        <v>110</v>
      </c>
      <c r="F878" s="98" t="s">
        <v>110</v>
      </c>
      <c r="G878" s="66">
        <v>127</v>
      </c>
      <c r="H878" s="66">
        <v>437.5</v>
      </c>
      <c r="I878" s="66">
        <f>6785828.57*0.127/1000</f>
        <v>861.80022839000003</v>
      </c>
      <c r="J878" s="180"/>
      <c r="K878" s="180"/>
    </row>
    <row r="879" spans="1:37" s="154" customFormat="1" ht="15.75" x14ac:dyDescent="0.25">
      <c r="A879" s="149"/>
      <c r="B879" s="205"/>
      <c r="C879" s="206" t="s">
        <v>713</v>
      </c>
      <c r="D879" s="207"/>
      <c r="E879" s="149"/>
      <c r="F879" s="149"/>
      <c r="G879" s="149"/>
      <c r="H879" s="149"/>
      <c r="I879" s="208"/>
      <c r="J879" s="180"/>
      <c r="K879" s="180"/>
    </row>
    <row r="880" spans="1:37" s="154" customFormat="1" ht="60.75" customHeight="1" x14ac:dyDescent="0.25">
      <c r="A880" s="129"/>
      <c r="B880" s="176" t="s">
        <v>714</v>
      </c>
      <c r="C880" s="177" t="s">
        <v>715</v>
      </c>
      <c r="D880" s="178"/>
      <c r="E880" s="209"/>
      <c r="F880" s="98" t="s">
        <v>110</v>
      </c>
      <c r="G880" s="167"/>
      <c r="H880" s="167"/>
      <c r="I880" s="179"/>
      <c r="J880" s="180"/>
      <c r="K880" s="180"/>
    </row>
    <row r="881" spans="1:37" s="154" customFormat="1" ht="31.5" x14ac:dyDescent="0.25">
      <c r="A881" s="88"/>
      <c r="B881" s="98" t="s">
        <v>714</v>
      </c>
      <c r="C881" s="79" t="s">
        <v>84</v>
      </c>
      <c r="D881" s="66">
        <v>2025</v>
      </c>
      <c r="E881" s="73">
        <v>2021</v>
      </c>
      <c r="F881" s="98" t="s">
        <v>110</v>
      </c>
      <c r="G881" s="98">
        <f>G884+G885</f>
        <v>9</v>
      </c>
      <c r="H881" s="98">
        <f>H884+H885</f>
        <v>738.54</v>
      </c>
      <c r="I881" s="99">
        <f>I884+I885</f>
        <v>89.883381420000021</v>
      </c>
      <c r="J881" s="30"/>
      <c r="K881" s="30"/>
      <c r="L881" s="30"/>
    </row>
    <row r="882" spans="1:37" s="168" customFormat="1" ht="15.75" hidden="1" x14ac:dyDescent="0.25">
      <c r="A882" s="88"/>
      <c r="B882" s="73" t="s">
        <v>716</v>
      </c>
      <c r="C882" s="74" t="s">
        <v>85</v>
      </c>
      <c r="D882" s="74"/>
      <c r="E882" s="73">
        <v>2022</v>
      </c>
      <c r="F882" s="73" t="s">
        <v>652</v>
      </c>
      <c r="G882" s="73">
        <f>SUMIF($E$884:$E$887,$E$882,$G$884:$G$887)</f>
        <v>3</v>
      </c>
      <c r="H882" s="76">
        <f>SUMIF($E$884:$E$887,$E$882,$H$884:$H$887)</f>
        <v>369.27</v>
      </c>
      <c r="I882" s="76">
        <f>SUMIF($E$884:$E$887,$E$882,$I$884:$I$887)</f>
        <v>29.961127140000006</v>
      </c>
      <c r="J882" s="78"/>
      <c r="K882" s="78"/>
      <c r="L882" s="154"/>
      <c r="M882" s="154"/>
      <c r="N882" s="154"/>
      <c r="O882" s="154"/>
      <c r="P882" s="154"/>
      <c r="Q882" s="154"/>
      <c r="R882" s="154"/>
      <c r="S882" s="154"/>
      <c r="T882" s="154"/>
      <c r="U882" s="154"/>
      <c r="V882" s="154"/>
      <c r="W882" s="154"/>
      <c r="X882" s="154"/>
      <c r="Y882" s="154"/>
      <c r="Z882" s="154"/>
      <c r="AA882" s="154"/>
      <c r="AB882" s="154"/>
      <c r="AC882" s="154"/>
      <c r="AD882" s="154"/>
      <c r="AE882" s="154"/>
      <c r="AF882" s="154"/>
      <c r="AG882" s="154"/>
      <c r="AH882" s="154"/>
      <c r="AI882" s="154"/>
      <c r="AJ882" s="154"/>
      <c r="AK882" s="154"/>
    </row>
    <row r="883" spans="1:37" s="168" customFormat="1" ht="15.75" hidden="1" x14ac:dyDescent="0.25">
      <c r="A883" s="88"/>
      <c r="B883" s="73" t="s">
        <v>716</v>
      </c>
      <c r="C883" s="74" t="s">
        <v>85</v>
      </c>
      <c r="D883" s="74"/>
      <c r="E883" s="73">
        <v>2023</v>
      </c>
      <c r="F883" s="73" t="s">
        <v>652</v>
      </c>
      <c r="G883" s="73">
        <f>SUMIF($E$884:$E$887,$E$883,$G$884:$G$887)</f>
        <v>6</v>
      </c>
      <c r="H883" s="76">
        <f>SUMIF($E$884:$E$887,$E$883,$H$884:$H$887)</f>
        <v>369.27</v>
      </c>
      <c r="I883" s="76">
        <f>SUMIF($E$884:$E$887,$E$883,$I$884:$I$887)</f>
        <v>59.922254280000011</v>
      </c>
      <c r="J883" s="78"/>
      <c r="K883" s="78"/>
      <c r="L883" s="154"/>
      <c r="M883" s="154"/>
      <c r="N883" s="154"/>
      <c r="O883" s="154"/>
      <c r="P883" s="154"/>
      <c r="Q883" s="154"/>
      <c r="R883" s="154"/>
      <c r="S883" s="154"/>
      <c r="T883" s="154"/>
      <c r="U883" s="154"/>
      <c r="V883" s="154"/>
      <c r="W883" s="154"/>
      <c r="X883" s="154"/>
      <c r="Y883" s="154"/>
      <c r="Z883" s="154"/>
      <c r="AA883" s="154"/>
      <c r="AB883" s="154"/>
      <c r="AC883" s="154"/>
      <c r="AD883" s="154"/>
      <c r="AE883" s="154"/>
      <c r="AF883" s="154"/>
      <c r="AG883" s="154"/>
      <c r="AH883" s="154"/>
      <c r="AI883" s="154"/>
      <c r="AJ883" s="154"/>
      <c r="AK883" s="154"/>
    </row>
    <row r="884" spans="1:37" s="154" customFormat="1" ht="63" outlineLevel="1" x14ac:dyDescent="0.25">
      <c r="A884" s="167"/>
      <c r="B884" s="66" t="s">
        <v>714</v>
      </c>
      <c r="C884" s="189" t="s">
        <v>717</v>
      </c>
      <c r="D884" s="66">
        <v>2025</v>
      </c>
      <c r="E884" s="66">
        <v>2022</v>
      </c>
      <c r="F884" s="66" t="s">
        <v>110</v>
      </c>
      <c r="G884" s="66">
        <v>3</v>
      </c>
      <c r="H884" s="66">
        <v>369.27</v>
      </c>
      <c r="I884" s="66">
        <f>9987042.38*0.003/1000</f>
        <v>29.961127140000006</v>
      </c>
      <c r="J884" s="29"/>
      <c r="K884" s="29"/>
    </row>
    <row r="885" spans="1:37" s="154" customFormat="1" ht="63" outlineLevel="1" x14ac:dyDescent="0.25">
      <c r="A885" s="167"/>
      <c r="B885" s="98" t="s">
        <v>714</v>
      </c>
      <c r="C885" s="189" t="s">
        <v>717</v>
      </c>
      <c r="D885" s="66">
        <v>2025</v>
      </c>
      <c r="E885" s="66">
        <v>2023</v>
      </c>
      <c r="F885" s="66" t="s">
        <v>110</v>
      </c>
      <c r="G885" s="66">
        <v>6</v>
      </c>
      <c r="H885" s="66">
        <v>369.27</v>
      </c>
      <c r="I885" s="66">
        <f>9987042.38*0.006/1000</f>
        <v>59.922254280000011</v>
      </c>
      <c r="J885" s="29"/>
      <c r="K885" s="29"/>
    </row>
    <row r="886" spans="1:37" s="154" customFormat="1" ht="15.75" outlineLevel="1" x14ac:dyDescent="0.25">
      <c r="A886" s="167"/>
      <c r="B886" s="66"/>
      <c r="C886" s="79"/>
      <c r="D886" s="79"/>
      <c r="E886" s="66">
        <v>2023</v>
      </c>
      <c r="F886" s="66"/>
      <c r="G886" s="66"/>
      <c r="H886" s="66"/>
      <c r="I886" s="66"/>
      <c r="J886" s="29"/>
      <c r="K886" s="29"/>
    </row>
    <row r="887" spans="1:37" s="154" customFormat="1" ht="15.75" outlineLevel="1" x14ac:dyDescent="0.25">
      <c r="A887" s="210"/>
      <c r="B887" s="66"/>
      <c r="C887" s="79"/>
      <c r="D887" s="79"/>
      <c r="E887" s="66">
        <v>2023</v>
      </c>
      <c r="F887" s="66"/>
      <c r="G887" s="66"/>
      <c r="H887" s="102"/>
      <c r="I887" s="102"/>
      <c r="J887" s="101"/>
      <c r="K887" s="101"/>
    </row>
    <row r="888" spans="1:37" s="154" customFormat="1" ht="63" x14ac:dyDescent="0.25">
      <c r="A888" s="66"/>
      <c r="B888" s="176" t="s">
        <v>718</v>
      </c>
      <c r="C888" s="177" t="s">
        <v>719</v>
      </c>
      <c r="D888" s="178"/>
      <c r="E888" s="211"/>
      <c r="F888" s="212" t="s">
        <v>110</v>
      </c>
      <c r="G888" s="167"/>
      <c r="H888" s="167"/>
      <c r="I888" s="179"/>
      <c r="J888" s="180"/>
      <c r="K888" s="180"/>
    </row>
    <row r="889" spans="1:37" s="154" customFormat="1" ht="31.5" x14ac:dyDescent="0.25">
      <c r="A889" s="88"/>
      <c r="B889" s="98" t="s">
        <v>718</v>
      </c>
      <c r="C889" s="79" t="s">
        <v>84</v>
      </c>
      <c r="D889" s="66">
        <v>2025</v>
      </c>
      <c r="E889" s="89">
        <v>2021</v>
      </c>
      <c r="F889" s="98" t="s">
        <v>110</v>
      </c>
      <c r="G889" s="98">
        <f>G890+G891+G892</f>
        <v>192</v>
      </c>
      <c r="H889" s="98">
        <f>H890+H891+H892</f>
        <v>1244.27</v>
      </c>
      <c r="I889" s="99">
        <f>I890+I891+I892</f>
        <v>3170.8401561600003</v>
      </c>
      <c r="J889" s="30"/>
      <c r="K889" s="30"/>
      <c r="L889" s="30"/>
    </row>
    <row r="890" spans="1:37" s="154" customFormat="1" ht="63" outlineLevel="1" x14ac:dyDescent="0.25">
      <c r="A890" s="167"/>
      <c r="B890" s="66" t="s">
        <v>718</v>
      </c>
      <c r="C890" s="79" t="s">
        <v>720</v>
      </c>
      <c r="D890" s="66">
        <v>2025</v>
      </c>
      <c r="E890" s="167">
        <v>2022</v>
      </c>
      <c r="F890" s="66" t="s">
        <v>110</v>
      </c>
      <c r="G890" s="66">
        <v>126</v>
      </c>
      <c r="H890" s="66">
        <v>437.5</v>
      </c>
      <c r="I890" s="66">
        <f>16514792.48*0.126/1000</f>
        <v>2080.8638524800003</v>
      </c>
      <c r="J890" s="29"/>
      <c r="K890" s="29"/>
    </row>
    <row r="891" spans="1:37" s="154" customFormat="1" ht="63" outlineLevel="1" x14ac:dyDescent="0.25">
      <c r="A891" s="167"/>
      <c r="B891" s="66" t="s">
        <v>718</v>
      </c>
      <c r="C891" s="79" t="s">
        <v>720</v>
      </c>
      <c r="D891" s="66">
        <v>2025</v>
      </c>
      <c r="E891" s="66">
        <v>2023</v>
      </c>
      <c r="F891" s="66" t="s">
        <v>110</v>
      </c>
      <c r="G891" s="66">
        <v>63</v>
      </c>
      <c r="H891" s="66">
        <v>437.5</v>
      </c>
      <c r="I891" s="66">
        <f>16514792.48*0.063/1000</f>
        <v>1040.4319262400002</v>
      </c>
      <c r="J891" s="101"/>
      <c r="K891" s="101"/>
    </row>
    <row r="892" spans="1:37" s="154" customFormat="1" ht="63" outlineLevel="1" x14ac:dyDescent="0.25">
      <c r="A892" s="167"/>
      <c r="B892" s="66" t="s">
        <v>718</v>
      </c>
      <c r="C892" s="189" t="s">
        <v>717</v>
      </c>
      <c r="D892" s="66">
        <v>2025</v>
      </c>
      <c r="E892" s="66">
        <v>2023</v>
      </c>
      <c r="F892" s="66" t="s">
        <v>110</v>
      </c>
      <c r="G892" s="66">
        <v>3</v>
      </c>
      <c r="H892" s="102">
        <v>369.27</v>
      </c>
      <c r="I892" s="66">
        <f>16514792.48*0.003/1000</f>
        <v>49.544377440000005</v>
      </c>
      <c r="J892" s="101"/>
      <c r="K892" s="101"/>
    </row>
    <row r="893" spans="1:37" s="154" customFormat="1" ht="63" hidden="1" x14ac:dyDescent="0.25">
      <c r="A893" s="66"/>
      <c r="B893" s="213" t="s">
        <v>714</v>
      </c>
      <c r="C893" s="214" t="s">
        <v>715</v>
      </c>
      <c r="D893" s="215"/>
      <c r="E893" s="211"/>
      <c r="F893" s="216" t="s">
        <v>721</v>
      </c>
      <c r="G893" s="211"/>
      <c r="H893" s="211"/>
      <c r="I893" s="217"/>
      <c r="J893" s="218"/>
      <c r="K893" s="218"/>
    </row>
    <row r="894" spans="1:37" s="154" customFormat="1" ht="31.5" hidden="1" x14ac:dyDescent="0.25">
      <c r="A894" s="66"/>
      <c r="B894" s="89" t="s">
        <v>714</v>
      </c>
      <c r="C894" s="92" t="s">
        <v>84</v>
      </c>
      <c r="D894" s="90">
        <v>2025</v>
      </c>
      <c r="E894" s="89">
        <v>2021</v>
      </c>
      <c r="F894" s="89" t="s">
        <v>721</v>
      </c>
      <c r="G894" s="89">
        <f>SUMIF($E$897:$E$901,$E$894,$G$897:$G$901)</f>
        <v>0</v>
      </c>
      <c r="H894" s="89">
        <f>SUMIF($E$897:$E$901,$E$894,$H$897:$H$901)</f>
        <v>0</v>
      </c>
      <c r="I894" s="91">
        <f>SUMIF($E$897:$E$901,$E$894,$I$897:$I$901)</f>
        <v>0</v>
      </c>
      <c r="J894" s="30"/>
      <c r="K894" s="30"/>
      <c r="L894" s="30"/>
    </row>
    <row r="895" spans="1:37" s="154" customFormat="1" ht="15.75" hidden="1" x14ac:dyDescent="0.25">
      <c r="A895" s="66"/>
      <c r="B895" s="89" t="s">
        <v>714</v>
      </c>
      <c r="C895" s="92" t="s">
        <v>85</v>
      </c>
      <c r="D895" s="92"/>
      <c r="E895" s="89">
        <v>2022</v>
      </c>
      <c r="F895" s="89" t="s">
        <v>721</v>
      </c>
      <c r="G895" s="89">
        <f>SUMIF($E$897:$E$900,$E$895,$G$897:$G$900)</f>
        <v>0</v>
      </c>
      <c r="H895" s="89">
        <f>SUMIF($E$897:$E$900,$E$895,$H$897:$H$900)</f>
        <v>0</v>
      </c>
      <c r="I895" s="89">
        <f>SUMIF($E$897:$E$900,$E$895,$I$897:$I$900)</f>
        <v>0</v>
      </c>
      <c r="J895" s="219"/>
      <c r="K895" s="219"/>
    </row>
    <row r="896" spans="1:37" s="154" customFormat="1" ht="15.75" hidden="1" x14ac:dyDescent="0.25">
      <c r="A896" s="66"/>
      <c r="B896" s="89" t="s">
        <v>714</v>
      </c>
      <c r="C896" s="92" t="s">
        <v>86</v>
      </c>
      <c r="D896" s="92"/>
      <c r="E896" s="89">
        <v>2023</v>
      </c>
      <c r="F896" s="89" t="s">
        <v>721</v>
      </c>
      <c r="G896" s="89">
        <f>SUMIF($E$897:$E$901,$E$896,$G$897:$G$901)</f>
        <v>0</v>
      </c>
      <c r="H896" s="89">
        <f>SUMIF($E$897:$E$901,$E$896,$H$897:$H$901)</f>
        <v>0</v>
      </c>
      <c r="I896" s="93">
        <f>SUMIF($E$897:$E$901,$E$896,$I$897:$I$901)</f>
        <v>0</v>
      </c>
      <c r="J896" s="44"/>
      <c r="K896" s="44"/>
    </row>
    <row r="897" spans="1:37" s="154" customFormat="1" ht="15.75" hidden="1" outlineLevel="1" x14ac:dyDescent="0.25">
      <c r="A897" s="167"/>
      <c r="B897" s="66"/>
      <c r="C897" s="79"/>
      <c r="D897" s="79"/>
      <c r="E897" s="66">
        <v>2023</v>
      </c>
      <c r="F897" s="66"/>
      <c r="G897" s="66"/>
      <c r="H897" s="102"/>
      <c r="I897" s="102"/>
      <c r="J897" s="101"/>
      <c r="K897" s="101"/>
    </row>
    <row r="898" spans="1:37" s="154" customFormat="1" ht="15.75" hidden="1" outlineLevel="1" x14ac:dyDescent="0.25">
      <c r="A898" s="167"/>
      <c r="B898" s="66"/>
      <c r="C898" s="79"/>
      <c r="D898" s="79"/>
      <c r="E898" s="66">
        <v>2023</v>
      </c>
      <c r="F898" s="66"/>
      <c r="G898" s="66"/>
      <c r="H898" s="102"/>
      <c r="I898" s="102"/>
      <c r="J898" s="101"/>
      <c r="K898" s="101"/>
    </row>
    <row r="899" spans="1:37" s="154" customFormat="1" ht="15.75" hidden="1" outlineLevel="1" x14ac:dyDescent="0.25">
      <c r="A899" s="167"/>
      <c r="B899" s="66"/>
      <c r="C899" s="79"/>
      <c r="D899" s="79"/>
      <c r="E899" s="66">
        <v>2023</v>
      </c>
      <c r="F899" s="66"/>
      <c r="G899" s="66"/>
      <c r="H899" s="102"/>
      <c r="I899" s="102"/>
      <c r="J899" s="101"/>
      <c r="K899" s="101"/>
    </row>
    <row r="900" spans="1:37" s="154" customFormat="1" ht="15.75" hidden="1" outlineLevel="1" x14ac:dyDescent="0.25">
      <c r="A900" s="167"/>
      <c r="B900" s="66"/>
      <c r="C900" s="79"/>
      <c r="D900" s="79"/>
      <c r="E900" s="66">
        <v>2023</v>
      </c>
      <c r="F900" s="66"/>
      <c r="G900" s="66"/>
      <c r="H900" s="102"/>
      <c r="I900" s="102"/>
      <c r="J900" s="101"/>
      <c r="K900" s="101"/>
    </row>
    <row r="901" spans="1:37" s="154" customFormat="1" ht="15.75" hidden="1" outlineLevel="1" x14ac:dyDescent="0.25">
      <c r="A901" s="167"/>
      <c r="B901" s="66"/>
      <c r="C901" s="79"/>
      <c r="D901" s="79"/>
      <c r="E901" s="66">
        <v>2023</v>
      </c>
      <c r="F901" s="198"/>
      <c r="G901" s="167"/>
      <c r="H901" s="167"/>
      <c r="I901" s="170"/>
      <c r="J901" s="220"/>
      <c r="K901" s="220"/>
    </row>
    <row r="902" spans="1:37" s="154" customFormat="1" ht="20.25" collapsed="1" x14ac:dyDescent="0.25">
      <c r="A902" s="167"/>
      <c r="B902" s="221"/>
      <c r="C902" s="221" t="s">
        <v>722</v>
      </c>
      <c r="D902" s="222"/>
      <c r="E902" s="222"/>
      <c r="F902" s="222"/>
      <c r="G902" s="222"/>
      <c r="H902" s="222"/>
      <c r="I902" s="223"/>
      <c r="J902" s="153"/>
      <c r="K902" s="153"/>
    </row>
    <row r="903" spans="1:37" s="154" customFormat="1" ht="15.75" x14ac:dyDescent="0.25">
      <c r="A903" s="167"/>
      <c r="B903" s="98" t="s">
        <v>723</v>
      </c>
      <c r="C903" s="224" t="s">
        <v>724</v>
      </c>
      <c r="D903" s="178"/>
      <c r="E903" s="209"/>
      <c r="F903" s="212" t="s">
        <v>725</v>
      </c>
      <c r="G903" s="167"/>
      <c r="H903" s="167"/>
      <c r="I903" s="179"/>
      <c r="J903" s="180"/>
      <c r="K903" s="180"/>
    </row>
    <row r="904" spans="1:37" s="154" customFormat="1" ht="31.5" x14ac:dyDescent="0.25">
      <c r="A904" s="167"/>
      <c r="B904" s="98" t="s">
        <v>723</v>
      </c>
      <c r="C904" s="79" t="s">
        <v>84</v>
      </c>
      <c r="D904" s="66">
        <v>2025</v>
      </c>
      <c r="E904" s="73">
        <v>2021</v>
      </c>
      <c r="F904" s="212" t="s">
        <v>725</v>
      </c>
      <c r="G904" s="98">
        <v>1</v>
      </c>
      <c r="H904" s="98">
        <v>400</v>
      </c>
      <c r="I904" s="99">
        <v>1164.1500000000001</v>
      </c>
      <c r="J904" s="30"/>
      <c r="K904" s="30"/>
      <c r="L904" s="30"/>
    </row>
    <row r="905" spans="1:37" s="154" customFormat="1" ht="94.5" outlineLevel="1" x14ac:dyDescent="0.25">
      <c r="A905" s="167"/>
      <c r="B905" s="66" t="s">
        <v>723</v>
      </c>
      <c r="C905" s="79" t="s">
        <v>726</v>
      </c>
      <c r="D905" s="66">
        <v>2025</v>
      </c>
      <c r="E905" s="167">
        <v>2023</v>
      </c>
      <c r="F905" s="167" t="s">
        <v>725</v>
      </c>
      <c r="G905" s="102">
        <v>1</v>
      </c>
      <c r="H905" s="102">
        <v>400</v>
      </c>
      <c r="I905" s="188">
        <f>1*1164151.47/1000</f>
        <v>1164.15147</v>
      </c>
      <c r="J905" s="101"/>
      <c r="K905" s="101"/>
    </row>
    <row r="906" spans="1:37" s="154" customFormat="1" ht="15.75" outlineLevel="1" x14ac:dyDescent="0.25">
      <c r="A906" s="170"/>
      <c r="B906" s="66"/>
      <c r="C906" s="118"/>
      <c r="D906" s="118"/>
      <c r="E906" s="66">
        <v>2021</v>
      </c>
      <c r="F906" s="167"/>
      <c r="G906" s="66"/>
      <c r="H906" s="102"/>
      <c r="I906" s="102"/>
      <c r="J906" s="101"/>
      <c r="K906" s="101"/>
    </row>
    <row r="907" spans="1:37" s="154" customFormat="1" ht="15.75" outlineLevel="1" x14ac:dyDescent="0.25">
      <c r="A907" s="170"/>
      <c r="B907" s="66"/>
      <c r="C907" s="118"/>
      <c r="D907" s="118"/>
      <c r="E907" s="66">
        <v>2021</v>
      </c>
      <c r="F907" s="167"/>
      <c r="G907" s="66"/>
      <c r="H907" s="102"/>
      <c r="I907" s="102"/>
      <c r="J907" s="101"/>
      <c r="K907" s="101"/>
    </row>
    <row r="908" spans="1:37" s="154" customFormat="1" ht="57.75" x14ac:dyDescent="0.25">
      <c r="A908" s="167"/>
      <c r="B908" s="221"/>
      <c r="C908" s="221" t="s">
        <v>727</v>
      </c>
      <c r="D908" s="222"/>
      <c r="E908" s="222"/>
      <c r="F908" s="222"/>
      <c r="G908" s="222"/>
      <c r="H908" s="222"/>
      <c r="I908" s="223"/>
      <c r="J908" s="153"/>
      <c r="K908" s="153"/>
    </row>
    <row r="909" spans="1:37" s="154" customFormat="1" ht="31.5" hidden="1" x14ac:dyDescent="0.25">
      <c r="A909" s="167"/>
      <c r="B909" s="225" t="s">
        <v>728</v>
      </c>
      <c r="C909" s="226" t="s">
        <v>729</v>
      </c>
      <c r="D909" s="215"/>
      <c r="E909" s="211"/>
      <c r="F909" s="216" t="s">
        <v>730</v>
      </c>
      <c r="G909" s="211"/>
      <c r="H909" s="211"/>
      <c r="I909" s="217"/>
      <c r="J909" s="218"/>
      <c r="K909" s="218"/>
      <c r="L909" s="218"/>
    </row>
    <row r="910" spans="1:37" s="154" customFormat="1" ht="34.5" hidden="1" customHeight="1" x14ac:dyDescent="0.25">
      <c r="A910" s="167"/>
      <c r="B910" s="89" t="s">
        <v>728</v>
      </c>
      <c r="C910" s="92" t="s">
        <v>84</v>
      </c>
      <c r="D910" s="90">
        <v>2025</v>
      </c>
      <c r="E910" s="227">
        <v>2021</v>
      </c>
      <c r="F910" s="89" t="s">
        <v>730</v>
      </c>
      <c r="G910" s="89">
        <f>SUMIF($E$913:$E$915,$E$910,$G$913:$G$915)</f>
        <v>0</v>
      </c>
      <c r="H910" s="93">
        <f>SUMIF($E$913:$E$915,$E$910,$H$913:$H$915)</f>
        <v>0</v>
      </c>
      <c r="I910" s="91">
        <f>SUMIF($E$913:$E$915,$E$910,$I$913:$I$915)</f>
        <v>0</v>
      </c>
      <c r="J910" s="30"/>
      <c r="K910" s="30"/>
      <c r="L910" s="30"/>
    </row>
    <row r="911" spans="1:37" s="168" customFormat="1" ht="16.5" hidden="1" customHeight="1" x14ac:dyDescent="0.25">
      <c r="A911" s="167"/>
      <c r="B911" s="89" t="s">
        <v>728</v>
      </c>
      <c r="C911" s="92" t="s">
        <v>85</v>
      </c>
      <c r="D911" s="92"/>
      <c r="E911" s="227">
        <v>2022</v>
      </c>
      <c r="F911" s="89" t="s">
        <v>730</v>
      </c>
      <c r="G911" s="89">
        <f>SUMIF($E$913:$E$915,$E$911,$G$913:$G$915)</f>
        <v>0</v>
      </c>
      <c r="H911" s="93">
        <f>SUMIF($E$913:$E$915,$E$911,$H$913:$H$915)</f>
        <v>0</v>
      </c>
      <c r="I911" s="93">
        <f>SUMIF($E$913:$E$915,$E$911,$I$913:$I$915)</f>
        <v>0</v>
      </c>
      <c r="J911" s="44"/>
      <c r="K911" s="44"/>
      <c r="L911" s="154"/>
      <c r="M911" s="154"/>
      <c r="N911" s="154"/>
      <c r="O911" s="154"/>
      <c r="P911" s="154"/>
      <c r="Q911" s="154"/>
      <c r="R911" s="154"/>
      <c r="S911" s="154"/>
      <c r="T911" s="154"/>
      <c r="U911" s="154"/>
      <c r="V911" s="154"/>
      <c r="W911" s="154"/>
      <c r="X911" s="154"/>
      <c r="Y911" s="154"/>
      <c r="Z911" s="154"/>
      <c r="AA911" s="154"/>
      <c r="AB911" s="154"/>
      <c r="AC911" s="154"/>
      <c r="AD911" s="154"/>
      <c r="AE911" s="154"/>
      <c r="AF911" s="154"/>
      <c r="AG911" s="154"/>
      <c r="AH911" s="154"/>
      <c r="AI911" s="154"/>
      <c r="AJ911" s="154"/>
      <c r="AK911" s="154"/>
    </row>
    <row r="912" spans="1:37" s="168" customFormat="1" ht="15.75" hidden="1" x14ac:dyDescent="0.25">
      <c r="A912" s="167"/>
      <c r="B912" s="89" t="s">
        <v>728</v>
      </c>
      <c r="C912" s="92" t="s">
        <v>86</v>
      </c>
      <c r="D912" s="92"/>
      <c r="E912" s="227">
        <v>2023</v>
      </c>
      <c r="F912" s="89" t="s">
        <v>730</v>
      </c>
      <c r="G912" s="89">
        <f>SUMIF($E$913:$E$915,$E$912,$G$913:$G$915)</f>
        <v>0</v>
      </c>
      <c r="H912" s="93">
        <f>SUMIF($E$913:$E$915,$E$912,$H$913:$H$915)</f>
        <v>0</v>
      </c>
      <c r="I912" s="93">
        <f>SUMIF($E$913:$E$915,$E$912,$I$913:$I$915)</f>
        <v>0</v>
      </c>
      <c r="J912" s="44"/>
      <c r="K912" s="44"/>
      <c r="L912" s="154"/>
      <c r="M912" s="154"/>
      <c r="N912" s="154"/>
      <c r="O912" s="154"/>
      <c r="P912" s="154"/>
      <c r="Q912" s="154"/>
      <c r="R912" s="154"/>
      <c r="S912" s="154"/>
      <c r="T912" s="154"/>
      <c r="U912" s="154"/>
      <c r="V912" s="154"/>
      <c r="W912" s="154"/>
      <c r="X912" s="154"/>
      <c r="Y912" s="154"/>
      <c r="Z912" s="154"/>
      <c r="AA912" s="154"/>
      <c r="AB912" s="154"/>
      <c r="AC912" s="154"/>
      <c r="AD912" s="154"/>
      <c r="AE912" s="154"/>
      <c r="AF912" s="154"/>
      <c r="AG912" s="154"/>
      <c r="AH912" s="154"/>
      <c r="AI912" s="154"/>
      <c r="AJ912" s="154"/>
      <c r="AK912" s="154"/>
    </row>
    <row r="913" spans="1:37" s="154" customFormat="1" ht="30.75" hidden="1" customHeight="1" outlineLevel="1" x14ac:dyDescent="0.25">
      <c r="A913" s="167"/>
      <c r="B913" s="98"/>
      <c r="C913" s="79"/>
      <c r="D913" s="79"/>
      <c r="E913" s="212">
        <v>2023</v>
      </c>
      <c r="F913" s="98"/>
      <c r="G913" s="98"/>
      <c r="H913" s="130"/>
      <c r="I913" s="130"/>
      <c r="J913" s="131"/>
      <c r="K913" s="131"/>
    </row>
    <row r="914" spans="1:37" s="154" customFormat="1" ht="30.75" hidden="1" customHeight="1" outlineLevel="1" x14ac:dyDescent="0.25">
      <c r="A914" s="167"/>
      <c r="B914" s="98"/>
      <c r="C914" s="79"/>
      <c r="D914" s="79"/>
      <c r="E914" s="212">
        <v>2023</v>
      </c>
      <c r="F914" s="98"/>
      <c r="G914" s="98"/>
      <c r="H914" s="130"/>
      <c r="I914" s="130"/>
      <c r="J914" s="131"/>
      <c r="K914" s="131"/>
    </row>
    <row r="915" spans="1:37" s="154" customFormat="1" ht="30.75" hidden="1" customHeight="1" outlineLevel="1" x14ac:dyDescent="0.25">
      <c r="A915" s="167"/>
      <c r="B915" s="98"/>
      <c r="C915" s="79"/>
      <c r="D915" s="79"/>
      <c r="E915" s="212">
        <v>2023</v>
      </c>
      <c r="F915" s="98"/>
      <c r="G915" s="98"/>
      <c r="H915" s="130"/>
      <c r="I915" s="130"/>
      <c r="J915" s="131"/>
      <c r="K915" s="131"/>
    </row>
    <row r="916" spans="1:37" s="168" customFormat="1" ht="16.5" hidden="1" customHeight="1" collapsed="1" x14ac:dyDescent="0.25">
      <c r="A916" s="167"/>
      <c r="B916" s="89" t="s">
        <v>728</v>
      </c>
      <c r="C916" s="92" t="s">
        <v>85</v>
      </c>
      <c r="D916" s="92"/>
      <c r="E916" s="227">
        <v>2022</v>
      </c>
      <c r="F916" s="227" t="s">
        <v>731</v>
      </c>
      <c r="G916" s="89" t="e">
        <f>SUMIF(#REF!,$E$916,#REF!)</f>
        <v>#REF!</v>
      </c>
      <c r="H916" s="89" t="e">
        <f>SUMIF(#REF!,$E$916,#REF!)</f>
        <v>#REF!</v>
      </c>
      <c r="I916" s="93" t="e">
        <f>SUMIF(#REF!,$E$916,#REF!)</f>
        <v>#REF!</v>
      </c>
      <c r="J916" s="44"/>
      <c r="K916" s="44"/>
      <c r="L916" s="154"/>
      <c r="M916" s="154"/>
      <c r="N916" s="154"/>
      <c r="O916" s="154"/>
      <c r="P916" s="154"/>
      <c r="Q916" s="154"/>
      <c r="R916" s="154"/>
      <c r="S916" s="154"/>
      <c r="T916" s="154"/>
      <c r="U916" s="154"/>
      <c r="V916" s="154"/>
      <c r="W916" s="154"/>
      <c r="X916" s="154"/>
      <c r="Y916" s="154"/>
      <c r="Z916" s="154"/>
      <c r="AA916" s="154"/>
      <c r="AB916" s="154"/>
      <c r="AC916" s="154"/>
      <c r="AD916" s="154"/>
      <c r="AE916" s="154"/>
      <c r="AF916" s="154"/>
      <c r="AG916" s="154"/>
      <c r="AH916" s="154"/>
      <c r="AI916" s="154"/>
      <c r="AJ916" s="154"/>
      <c r="AK916" s="154"/>
    </row>
    <row r="917" spans="1:37" s="168" customFormat="1" ht="15.75" hidden="1" x14ac:dyDescent="0.25">
      <c r="A917" s="167"/>
      <c r="B917" s="89" t="s">
        <v>728</v>
      </c>
      <c r="C917" s="92" t="s">
        <v>85</v>
      </c>
      <c r="D917" s="92"/>
      <c r="E917" s="227">
        <v>2023</v>
      </c>
      <c r="F917" s="227" t="s">
        <v>731</v>
      </c>
      <c r="G917" s="89" t="e">
        <f>SUMIF(#REF!,$E$917,#REF!)</f>
        <v>#REF!</v>
      </c>
      <c r="H917" s="89" t="e">
        <f>SUMIF(#REF!,$E$917,#REF!)</f>
        <v>#REF!</v>
      </c>
      <c r="I917" s="93" t="e">
        <f>SUMIF(#REF!,$E$917,#REF!)</f>
        <v>#REF!</v>
      </c>
      <c r="J917" s="44"/>
      <c r="K917" s="44"/>
      <c r="L917" s="154"/>
      <c r="M917" s="154"/>
      <c r="N917" s="154"/>
      <c r="O917" s="154"/>
      <c r="P917" s="154"/>
      <c r="Q917" s="154"/>
      <c r="R917" s="154"/>
      <c r="S917" s="154"/>
      <c r="T917" s="154"/>
      <c r="U917" s="154"/>
      <c r="V917" s="154"/>
      <c r="W917" s="154"/>
      <c r="X917" s="154"/>
      <c r="Y917" s="154"/>
      <c r="Z917" s="154"/>
      <c r="AA917" s="154"/>
      <c r="AB917" s="154"/>
      <c r="AC917" s="154"/>
      <c r="AD917" s="154"/>
      <c r="AE917" s="154"/>
      <c r="AF917" s="154"/>
      <c r="AG917" s="154"/>
      <c r="AH917" s="154"/>
      <c r="AI917" s="154"/>
      <c r="AJ917" s="154"/>
      <c r="AK917" s="154"/>
    </row>
    <row r="918" spans="1:37" s="154" customFormat="1" ht="31.5" hidden="1" x14ac:dyDescent="0.25">
      <c r="A918" s="167"/>
      <c r="B918" s="187" t="s">
        <v>732</v>
      </c>
      <c r="C918" s="228" t="s">
        <v>733</v>
      </c>
      <c r="D918" s="229"/>
      <c r="E918" s="209"/>
      <c r="F918" s="230" t="s">
        <v>730</v>
      </c>
      <c r="G918" s="209"/>
      <c r="H918" s="209"/>
      <c r="I918" s="231"/>
      <c r="J918" s="232"/>
      <c r="K918" s="232"/>
    </row>
    <row r="919" spans="1:37" s="154" customFormat="1" ht="35.25" hidden="1" customHeight="1" x14ac:dyDescent="0.25">
      <c r="A919" s="167"/>
      <c r="B919" s="73" t="s">
        <v>732</v>
      </c>
      <c r="C919" s="74" t="s">
        <v>84</v>
      </c>
      <c r="D919" s="75">
        <v>2025</v>
      </c>
      <c r="E919" s="194">
        <v>2021</v>
      </c>
      <c r="F919" s="73" t="s">
        <v>730</v>
      </c>
      <c r="G919" s="73">
        <f>SUMIF($E$922:$E$924,$E$919,$G$922:$G$924)</f>
        <v>0</v>
      </c>
      <c r="H919" s="76">
        <f>SUMIF($E$922:$E$924,$E$919,$H$922:$H$924)</f>
        <v>0</v>
      </c>
      <c r="I919" s="77">
        <f>SUMIF($E$922:$E$924,$E$919,$I$922:$I$924)</f>
        <v>0</v>
      </c>
      <c r="J919" s="78"/>
      <c r="K919" s="30"/>
      <c r="L919" s="30"/>
    </row>
    <row r="920" spans="1:37" s="168" customFormat="1" ht="16.5" hidden="1" customHeight="1" x14ac:dyDescent="0.25">
      <c r="A920" s="167"/>
      <c r="B920" s="73" t="s">
        <v>732</v>
      </c>
      <c r="C920" s="74" t="s">
        <v>85</v>
      </c>
      <c r="D920" s="74"/>
      <c r="E920" s="194">
        <v>2022</v>
      </c>
      <c r="F920" s="73" t="s">
        <v>730</v>
      </c>
      <c r="G920" s="73">
        <f>SUMIF($E$922:$E$924,$E$920,$G$922:$G$924)</f>
        <v>0</v>
      </c>
      <c r="H920" s="76">
        <f>SUMIF($E$922:$E$924,$E$920,$H$922:$H$924)</f>
        <v>0</v>
      </c>
      <c r="I920" s="76">
        <f>SUMIF($E$922:$E$924,$E$920,$I$922:$I$924)</f>
        <v>0</v>
      </c>
      <c r="J920" s="78"/>
      <c r="K920" s="78"/>
      <c r="L920" s="154"/>
      <c r="M920" s="154"/>
      <c r="N920" s="154"/>
      <c r="O920" s="154"/>
      <c r="P920" s="154"/>
      <c r="Q920" s="154"/>
      <c r="R920" s="154"/>
      <c r="S920" s="154"/>
      <c r="T920" s="154"/>
      <c r="U920" s="154"/>
      <c r="V920" s="154"/>
      <c r="W920" s="154"/>
      <c r="X920" s="154"/>
      <c r="Y920" s="154"/>
      <c r="Z920" s="154"/>
      <c r="AA920" s="154"/>
      <c r="AB920" s="154"/>
      <c r="AC920" s="154"/>
      <c r="AD920" s="154"/>
      <c r="AE920" s="154"/>
      <c r="AF920" s="154"/>
      <c r="AG920" s="154"/>
      <c r="AH920" s="154"/>
      <c r="AI920" s="154"/>
      <c r="AJ920" s="154"/>
      <c r="AK920" s="154"/>
    </row>
    <row r="921" spans="1:37" s="168" customFormat="1" ht="15.75" hidden="1" x14ac:dyDescent="0.25">
      <c r="A921" s="167"/>
      <c r="B921" s="73" t="s">
        <v>732</v>
      </c>
      <c r="C921" s="74" t="s">
        <v>85</v>
      </c>
      <c r="D921" s="74"/>
      <c r="E921" s="194">
        <v>2023</v>
      </c>
      <c r="F921" s="73" t="s">
        <v>730</v>
      </c>
      <c r="G921" s="73">
        <f>SUMIF($E$922:$E$924,$E$921,$G$922:$G$924)</f>
        <v>0</v>
      </c>
      <c r="H921" s="76">
        <f>SUMIF($E$922:$E$924,$E$921,$H$922:$H$924)</f>
        <v>0</v>
      </c>
      <c r="I921" s="76">
        <f>SUMIF($E$922:$E$924,$E$921,$I$922:$I$924)</f>
        <v>0</v>
      </c>
      <c r="J921" s="78"/>
      <c r="K921" s="78"/>
      <c r="L921" s="154"/>
      <c r="M921" s="154"/>
      <c r="N921" s="154"/>
      <c r="O921" s="154"/>
      <c r="P921" s="154"/>
      <c r="Q921" s="154"/>
      <c r="R921" s="154"/>
      <c r="S921" s="154"/>
      <c r="T921" s="154"/>
      <c r="U921" s="154"/>
      <c r="V921" s="154"/>
      <c r="W921" s="154"/>
      <c r="X921" s="154"/>
      <c r="Y921" s="154"/>
      <c r="Z921" s="154"/>
      <c r="AA921" s="154"/>
      <c r="AB921" s="154"/>
      <c r="AC921" s="154"/>
      <c r="AD921" s="154"/>
      <c r="AE921" s="154"/>
      <c r="AF921" s="154"/>
      <c r="AG921" s="154"/>
      <c r="AH921" s="154"/>
      <c r="AI921" s="154"/>
      <c r="AJ921" s="154"/>
      <c r="AK921" s="154"/>
    </row>
    <row r="922" spans="1:37" s="154" customFormat="1" ht="15.75" hidden="1" outlineLevel="1" x14ac:dyDescent="0.25">
      <c r="A922" s="167"/>
      <c r="B922" s="66"/>
      <c r="C922" s="118"/>
      <c r="D922" s="118"/>
      <c r="E922" s="167">
        <v>2022</v>
      </c>
      <c r="F922" s="167"/>
      <c r="G922" s="167"/>
      <c r="H922" s="167"/>
      <c r="I922" s="167"/>
      <c r="J922" s="180"/>
      <c r="K922" s="180"/>
    </row>
    <row r="923" spans="1:37" s="154" customFormat="1" ht="15.75" hidden="1" outlineLevel="1" x14ac:dyDescent="0.25">
      <c r="A923" s="167"/>
      <c r="B923" s="66"/>
      <c r="C923" s="118"/>
      <c r="D923" s="118"/>
      <c r="E923" s="167">
        <v>2022</v>
      </c>
      <c r="F923" s="167"/>
      <c r="G923" s="167"/>
      <c r="H923" s="167"/>
      <c r="I923" s="167"/>
      <c r="J923" s="180"/>
      <c r="K923" s="180"/>
    </row>
    <row r="924" spans="1:37" s="154" customFormat="1" ht="15.75" hidden="1" outlineLevel="1" x14ac:dyDescent="0.25">
      <c r="A924" s="167"/>
      <c r="B924" s="66"/>
      <c r="C924" s="118"/>
      <c r="D924" s="118"/>
      <c r="E924" s="167">
        <v>2022</v>
      </c>
      <c r="F924" s="167"/>
      <c r="G924" s="167"/>
      <c r="H924" s="167"/>
      <c r="I924" s="167"/>
      <c r="J924" s="180"/>
      <c r="K924" s="180"/>
    </row>
    <row r="925" spans="1:37" s="154" customFormat="1" ht="31.5" hidden="1" collapsed="1" x14ac:dyDescent="0.25">
      <c r="A925" s="167"/>
      <c r="B925" s="187" t="s">
        <v>732</v>
      </c>
      <c r="C925" s="228" t="s">
        <v>733</v>
      </c>
      <c r="D925" s="229"/>
      <c r="E925" s="209"/>
      <c r="F925" s="187" t="s">
        <v>731</v>
      </c>
      <c r="G925" s="209"/>
      <c r="H925" s="209"/>
      <c r="I925" s="231"/>
      <c r="J925" s="232"/>
      <c r="K925" s="232"/>
    </row>
    <row r="926" spans="1:37" s="154" customFormat="1" ht="33" hidden="1" customHeight="1" x14ac:dyDescent="0.25">
      <c r="A926" s="167"/>
      <c r="B926" s="73" t="s">
        <v>732</v>
      </c>
      <c r="C926" s="74" t="s">
        <v>84</v>
      </c>
      <c r="D926" s="75">
        <v>2025</v>
      </c>
      <c r="E926" s="194">
        <v>2021</v>
      </c>
      <c r="F926" s="194" t="s">
        <v>731</v>
      </c>
      <c r="G926" s="73">
        <f>SUMIF($E$929:$E$932,$E$926,$G$929:$G$932)</f>
        <v>0</v>
      </c>
      <c r="H926" s="73">
        <f>SUMIF($E$929:$E$932,$E$926,$H$929:$H$932)</f>
        <v>0</v>
      </c>
      <c r="I926" s="77">
        <f>SUMIF($E$929:$E$932,$E$926,$I$929:$I$932)</f>
        <v>0</v>
      </c>
      <c r="J926" s="78"/>
      <c r="K926" s="30"/>
      <c r="L926" s="30"/>
    </row>
    <row r="927" spans="1:37" s="168" customFormat="1" ht="16.5" hidden="1" customHeight="1" x14ac:dyDescent="0.25">
      <c r="A927" s="167"/>
      <c r="B927" s="73" t="s">
        <v>732</v>
      </c>
      <c r="C927" s="74" t="s">
        <v>85</v>
      </c>
      <c r="D927" s="74"/>
      <c r="E927" s="194">
        <v>2022</v>
      </c>
      <c r="F927" s="194" t="s">
        <v>731</v>
      </c>
      <c r="G927" s="73">
        <f>SUMIF($E$929:$E$932,$E$927,$G$929:$G$932)</f>
        <v>0</v>
      </c>
      <c r="H927" s="73">
        <f>SUMIF($E$929:$E$932,$E$927,$H$929:$H$932)</f>
        <v>0</v>
      </c>
      <c r="I927" s="76">
        <f>SUMIF($E$929:$E$932,$E$927,$I$929:$I$932)</f>
        <v>0</v>
      </c>
      <c r="J927" s="78"/>
      <c r="K927" s="78"/>
      <c r="L927" s="154"/>
      <c r="M927" s="154"/>
      <c r="N927" s="154"/>
      <c r="O927" s="154"/>
      <c r="P927" s="154"/>
      <c r="Q927" s="154"/>
      <c r="R927" s="154"/>
      <c r="S927" s="154"/>
      <c r="T927" s="154"/>
      <c r="U927" s="154"/>
      <c r="V927" s="154"/>
      <c r="W927" s="154"/>
      <c r="X927" s="154"/>
      <c r="Y927" s="154"/>
      <c r="Z927" s="154"/>
      <c r="AA927" s="154"/>
      <c r="AB927" s="154"/>
      <c r="AC927" s="154"/>
      <c r="AD927" s="154"/>
      <c r="AE927" s="154"/>
      <c r="AF927" s="154"/>
      <c r="AG927" s="154"/>
      <c r="AH927" s="154"/>
      <c r="AI927" s="154"/>
      <c r="AJ927" s="154"/>
      <c r="AK927" s="154"/>
    </row>
    <row r="928" spans="1:37" s="168" customFormat="1" ht="15.75" hidden="1" x14ac:dyDescent="0.25">
      <c r="A928" s="167"/>
      <c r="B928" s="73" t="s">
        <v>732</v>
      </c>
      <c r="C928" s="74" t="s">
        <v>85</v>
      </c>
      <c r="D928" s="74"/>
      <c r="E928" s="194">
        <v>2023</v>
      </c>
      <c r="F928" s="194" t="s">
        <v>731</v>
      </c>
      <c r="G928" s="73">
        <f>SUMIF($E$929:$E$932,$E$928,$G$929:$G$932)</f>
        <v>0</v>
      </c>
      <c r="H928" s="73">
        <f>SUMIF($E$929:$E$932,$E$928,$H$929:$H$932)</f>
        <v>0</v>
      </c>
      <c r="I928" s="76">
        <f>SUMIF($E$929:$E$932,$E$928,$I$929:$I$932)</f>
        <v>0</v>
      </c>
      <c r="J928" s="78"/>
      <c r="K928" s="78"/>
      <c r="L928" s="154"/>
      <c r="M928" s="154"/>
      <c r="N928" s="154"/>
      <c r="O928" s="154"/>
      <c r="P928" s="154"/>
      <c r="Q928" s="154"/>
      <c r="R928" s="154"/>
      <c r="S928" s="154"/>
      <c r="T928" s="154"/>
      <c r="U928" s="154"/>
      <c r="V928" s="154"/>
      <c r="W928" s="154"/>
      <c r="X928" s="154"/>
      <c r="Y928" s="154"/>
      <c r="Z928" s="154"/>
      <c r="AA928" s="154"/>
      <c r="AB928" s="154"/>
      <c r="AC928" s="154"/>
      <c r="AD928" s="154"/>
      <c r="AE928" s="154"/>
      <c r="AF928" s="154"/>
      <c r="AG928" s="154"/>
      <c r="AH928" s="154"/>
      <c r="AI928" s="154"/>
      <c r="AJ928" s="154"/>
      <c r="AK928" s="154"/>
    </row>
    <row r="929" spans="1:37" s="154" customFormat="1" ht="15.75" hidden="1" outlineLevel="1" x14ac:dyDescent="0.25">
      <c r="A929" s="167"/>
      <c r="B929" s="66"/>
      <c r="C929" s="118"/>
      <c r="D929" s="118"/>
      <c r="E929" s="167">
        <v>2022</v>
      </c>
      <c r="F929" s="167"/>
      <c r="G929" s="66"/>
      <c r="H929" s="102"/>
      <c r="I929" s="102"/>
      <c r="J929" s="101"/>
      <c r="K929" s="101"/>
    </row>
    <row r="930" spans="1:37" s="154" customFormat="1" ht="15.75" hidden="1" outlineLevel="1" x14ac:dyDescent="0.25">
      <c r="A930" s="167"/>
      <c r="B930" s="66"/>
      <c r="C930" s="118"/>
      <c r="D930" s="118"/>
      <c r="E930" s="167">
        <v>2022</v>
      </c>
      <c r="F930" s="167"/>
      <c r="G930" s="66"/>
      <c r="H930" s="102"/>
      <c r="I930" s="102"/>
      <c r="J930" s="101"/>
      <c r="K930" s="101"/>
    </row>
    <row r="931" spans="1:37" s="154" customFormat="1" ht="15.75" hidden="1" outlineLevel="1" x14ac:dyDescent="0.25">
      <c r="A931" s="167"/>
      <c r="B931" s="66"/>
      <c r="C931" s="79"/>
      <c r="D931" s="79"/>
      <c r="E931" s="167">
        <v>2023</v>
      </c>
      <c r="F931" s="167"/>
      <c r="G931" s="66"/>
      <c r="H931" s="66"/>
      <c r="I931" s="102"/>
      <c r="J931" s="101"/>
      <c r="K931" s="101"/>
    </row>
    <row r="932" spans="1:37" s="154" customFormat="1" ht="15.75" hidden="1" outlineLevel="1" x14ac:dyDescent="0.25">
      <c r="A932" s="167"/>
      <c r="B932" s="66" t="s">
        <v>732</v>
      </c>
      <c r="C932" s="118"/>
      <c r="D932" s="118"/>
      <c r="E932" s="167">
        <v>2021</v>
      </c>
      <c r="F932" s="167" t="s">
        <v>731</v>
      </c>
      <c r="G932" s="66"/>
      <c r="H932" s="102"/>
      <c r="I932" s="102"/>
      <c r="J932" s="101"/>
      <c r="K932" s="101"/>
    </row>
    <row r="933" spans="1:37" s="154" customFormat="1" ht="47.25" hidden="1" collapsed="1" x14ac:dyDescent="0.25">
      <c r="A933" s="167"/>
      <c r="B933" s="225" t="s">
        <v>734</v>
      </c>
      <c r="C933" s="226" t="s">
        <v>735</v>
      </c>
      <c r="D933" s="215"/>
      <c r="E933" s="211"/>
      <c r="F933" s="216" t="s">
        <v>730</v>
      </c>
      <c r="G933" s="211"/>
      <c r="H933" s="211"/>
      <c r="I933" s="217"/>
      <c r="J933" s="218"/>
      <c r="K933" s="218"/>
    </row>
    <row r="934" spans="1:37" s="154" customFormat="1" ht="33" hidden="1" customHeight="1" x14ac:dyDescent="0.25">
      <c r="A934" s="167"/>
      <c r="B934" s="89" t="s">
        <v>734</v>
      </c>
      <c r="C934" s="92" t="s">
        <v>84</v>
      </c>
      <c r="D934" s="90">
        <v>2025</v>
      </c>
      <c r="E934" s="227">
        <v>2021</v>
      </c>
      <c r="F934" s="89" t="s">
        <v>730</v>
      </c>
      <c r="G934" s="89"/>
      <c r="H934" s="89"/>
      <c r="I934" s="91"/>
      <c r="J934" s="44"/>
      <c r="K934" s="30"/>
      <c r="L934" s="30"/>
    </row>
    <row r="935" spans="1:37" s="154" customFormat="1" ht="16.5" hidden="1" customHeight="1" x14ac:dyDescent="0.25">
      <c r="A935" s="167"/>
      <c r="B935" s="89" t="s">
        <v>734</v>
      </c>
      <c r="C935" s="92" t="s">
        <v>85</v>
      </c>
      <c r="D935" s="92"/>
      <c r="E935" s="227">
        <v>2022</v>
      </c>
      <c r="F935" s="89" t="s">
        <v>730</v>
      </c>
      <c r="G935" s="89" t="e">
        <f>SUMIF(#REF!,$E$935,#REF!)</f>
        <v>#REF!</v>
      </c>
      <c r="H935" s="89" t="e">
        <f>SUMIF(#REF!,$E$935,#REF!)</f>
        <v>#REF!</v>
      </c>
      <c r="I935" s="93" t="e">
        <f>SUMIF(#REF!,$E$935,#REF!)</f>
        <v>#REF!</v>
      </c>
      <c r="J935" s="44"/>
      <c r="K935" s="44"/>
    </row>
    <row r="936" spans="1:37" s="154" customFormat="1" ht="15.75" hidden="1" x14ac:dyDescent="0.25">
      <c r="A936" s="167"/>
      <c r="B936" s="89" t="s">
        <v>734</v>
      </c>
      <c r="C936" s="92" t="s">
        <v>86</v>
      </c>
      <c r="D936" s="92"/>
      <c r="E936" s="227">
        <v>2023</v>
      </c>
      <c r="F936" s="89" t="s">
        <v>730</v>
      </c>
      <c r="G936" s="89" t="e">
        <f>SUMIF(#REF!,$E$936,#REF!)</f>
        <v>#REF!</v>
      </c>
      <c r="H936" s="89" t="e">
        <f>SUMIF(#REF!,$E$936,#REF!)</f>
        <v>#REF!</v>
      </c>
      <c r="I936" s="93" t="e">
        <f>SUMIF(#REF!,$E$936,#REF!)</f>
        <v>#REF!</v>
      </c>
      <c r="J936" s="44"/>
      <c r="K936" s="44"/>
    </row>
    <row r="937" spans="1:37" s="154" customFormat="1" ht="47.25" x14ac:dyDescent="0.25">
      <c r="A937" s="129"/>
      <c r="B937" s="98" t="s">
        <v>734</v>
      </c>
      <c r="C937" s="224" t="s">
        <v>735</v>
      </c>
      <c r="D937" s="178"/>
      <c r="E937" s="211"/>
      <c r="F937" s="98" t="s">
        <v>731</v>
      </c>
      <c r="G937" s="167"/>
      <c r="H937" s="167"/>
      <c r="I937" s="179"/>
      <c r="J937" s="180"/>
      <c r="K937" s="180"/>
    </row>
    <row r="938" spans="1:37" s="154" customFormat="1" ht="31.5" x14ac:dyDescent="0.25">
      <c r="A938" s="167"/>
      <c r="B938" s="98" t="s">
        <v>734</v>
      </c>
      <c r="C938" s="79" t="s">
        <v>84</v>
      </c>
      <c r="D938" s="66">
        <v>2025</v>
      </c>
      <c r="E938" s="227">
        <v>2021</v>
      </c>
      <c r="F938" s="212" t="s">
        <v>731</v>
      </c>
      <c r="G938" s="98">
        <v>1</v>
      </c>
      <c r="H938" s="98">
        <v>22.82</v>
      </c>
      <c r="I938" s="99">
        <v>491.20049999999998</v>
      </c>
      <c r="J938" s="131"/>
      <c r="K938" s="30"/>
      <c r="L938" s="30"/>
    </row>
    <row r="939" spans="1:37" s="168" customFormat="1" ht="15.75" hidden="1" x14ac:dyDescent="0.25">
      <c r="A939" s="167"/>
      <c r="B939" s="89" t="s">
        <v>734</v>
      </c>
      <c r="C939" s="92" t="s">
        <v>85</v>
      </c>
      <c r="D939" s="92"/>
      <c r="E939" s="227">
        <v>2022</v>
      </c>
      <c r="F939" s="227" t="s">
        <v>731</v>
      </c>
      <c r="G939" s="89">
        <f>SUMIF($E$941:$E$943,$E$939,$G$941:$G$943)</f>
        <v>1</v>
      </c>
      <c r="H939" s="89">
        <f>SUMIF($E$941:$E$943,$E$939,$H$941:$H$943)</f>
        <v>22.82</v>
      </c>
      <c r="I939" s="93">
        <f>SUMIF($E$941:$E$943,$E$939,$I$941:$I$943)</f>
        <v>491.20049999999998</v>
      </c>
      <c r="J939" s="44"/>
      <c r="K939" s="44"/>
      <c r="L939" s="154"/>
      <c r="M939" s="154"/>
      <c r="N939" s="154"/>
      <c r="O939" s="154"/>
      <c r="P939" s="154"/>
      <c r="Q939" s="154"/>
      <c r="R939" s="154"/>
      <c r="S939" s="154"/>
      <c r="T939" s="154"/>
      <c r="U939" s="154"/>
      <c r="V939" s="154"/>
      <c r="W939" s="154"/>
      <c r="X939" s="154"/>
      <c r="Y939" s="154"/>
      <c r="Z939" s="154"/>
      <c r="AA939" s="154"/>
      <c r="AB939" s="154"/>
      <c r="AC939" s="154"/>
      <c r="AD939" s="154"/>
      <c r="AE939" s="154"/>
      <c r="AF939" s="154"/>
      <c r="AG939" s="154"/>
      <c r="AH939" s="154"/>
      <c r="AI939" s="154"/>
      <c r="AJ939" s="154"/>
      <c r="AK939" s="154"/>
    </row>
    <row r="940" spans="1:37" s="168" customFormat="1" ht="15.75" hidden="1" x14ac:dyDescent="0.25">
      <c r="A940" s="167"/>
      <c r="B940" s="89" t="s">
        <v>734</v>
      </c>
      <c r="C940" s="92" t="s">
        <v>85</v>
      </c>
      <c r="D940" s="92"/>
      <c r="E940" s="227">
        <v>2023</v>
      </c>
      <c r="F940" s="227" t="s">
        <v>731</v>
      </c>
      <c r="G940" s="89">
        <f>SUMIF($E$941:$E$943,$E$940,$G$941:$G$943)</f>
        <v>0</v>
      </c>
      <c r="H940" s="89">
        <f>SUMIF($E$941:$E$943,$E$940,$H$941:$H$943)</f>
        <v>0</v>
      </c>
      <c r="I940" s="93">
        <f>SUMIF($E$941:$E$943,$E$940,$I$941:$I$943)</f>
        <v>0</v>
      </c>
      <c r="J940" s="44"/>
      <c r="K940" s="44"/>
      <c r="L940" s="154"/>
      <c r="M940" s="154"/>
      <c r="N940" s="154"/>
      <c r="O940" s="154"/>
      <c r="P940" s="154"/>
      <c r="Q940" s="154"/>
      <c r="R940" s="154"/>
      <c r="S940" s="154"/>
      <c r="T940" s="154"/>
      <c r="U940" s="154"/>
      <c r="V940" s="154"/>
      <c r="W940" s="154"/>
      <c r="X940" s="154"/>
      <c r="Y940" s="154"/>
      <c r="Z940" s="154"/>
      <c r="AA940" s="154"/>
      <c r="AB940" s="154"/>
      <c r="AC940" s="154"/>
      <c r="AD940" s="154"/>
      <c r="AE940" s="154"/>
      <c r="AF940" s="154"/>
      <c r="AG940" s="154"/>
      <c r="AH940" s="154"/>
      <c r="AI940" s="154"/>
      <c r="AJ940" s="154"/>
      <c r="AK940" s="154"/>
    </row>
    <row r="941" spans="1:37" s="154" customFormat="1" ht="78.75" outlineLevel="1" x14ac:dyDescent="0.25">
      <c r="A941" s="167">
        <v>1520</v>
      </c>
      <c r="B941" s="66" t="s">
        <v>734</v>
      </c>
      <c r="C941" s="118" t="s">
        <v>736</v>
      </c>
      <c r="D941" s="66">
        <v>2025</v>
      </c>
      <c r="E941" s="167">
        <v>2022</v>
      </c>
      <c r="F941" s="167" t="s">
        <v>731</v>
      </c>
      <c r="G941" s="167">
        <v>1</v>
      </c>
      <c r="H941" s="167">
        <v>22.82</v>
      </c>
      <c r="I941" s="167">
        <f>21525*22.82/1000</f>
        <v>491.20049999999998</v>
      </c>
      <c r="J941" s="180"/>
      <c r="K941" s="180"/>
    </row>
    <row r="942" spans="1:37" s="154" customFormat="1" ht="15.75" outlineLevel="1" x14ac:dyDescent="0.25">
      <c r="A942" s="167"/>
      <c r="B942" s="66"/>
      <c r="C942" s="118"/>
      <c r="D942" s="118"/>
      <c r="E942" s="167">
        <v>2022</v>
      </c>
      <c r="F942" s="167"/>
      <c r="G942" s="167"/>
      <c r="H942" s="167"/>
      <c r="I942" s="167"/>
      <c r="J942" s="180"/>
      <c r="K942" s="180"/>
    </row>
    <row r="943" spans="1:37" s="154" customFormat="1" ht="15.75" outlineLevel="1" x14ac:dyDescent="0.25">
      <c r="A943" s="167"/>
      <c r="B943" s="66"/>
      <c r="C943" s="118"/>
      <c r="D943" s="118"/>
      <c r="E943" s="167">
        <v>2022</v>
      </c>
      <c r="F943" s="167"/>
      <c r="G943" s="167"/>
      <c r="H943" s="167"/>
      <c r="I943" s="167"/>
      <c r="J943" s="180"/>
      <c r="K943" s="180"/>
    </row>
    <row r="944" spans="1:37" s="154" customFormat="1" ht="47.25" hidden="1" x14ac:dyDescent="0.25">
      <c r="A944" s="167"/>
      <c r="B944" s="187" t="s">
        <v>737</v>
      </c>
      <c r="C944" s="228" t="s">
        <v>738</v>
      </c>
      <c r="D944" s="229"/>
      <c r="E944" s="209"/>
      <c r="F944" s="230" t="s">
        <v>730</v>
      </c>
      <c r="G944" s="209"/>
      <c r="H944" s="209"/>
      <c r="I944" s="231"/>
      <c r="J944" s="232"/>
      <c r="K944" s="232"/>
    </row>
    <row r="945" spans="1:37" s="154" customFormat="1" ht="31.5" hidden="1" x14ac:dyDescent="0.25">
      <c r="A945" s="167"/>
      <c r="B945" s="73" t="s">
        <v>737</v>
      </c>
      <c r="C945" s="74" t="s">
        <v>84</v>
      </c>
      <c r="D945" s="75">
        <v>2025</v>
      </c>
      <c r="E945" s="194">
        <v>2021</v>
      </c>
      <c r="F945" s="194" t="s">
        <v>730</v>
      </c>
      <c r="G945" s="73">
        <f>SUMIF($E$948:$E$950,$E$945,$G$948:$G$950)</f>
        <v>0</v>
      </c>
      <c r="H945" s="76">
        <f>SUMIF($E$948:$E$950,$E$945,$H$948:$H$950)</f>
        <v>0</v>
      </c>
      <c r="I945" s="77">
        <f>SUMIF($E$948:$E$950,$E$945,$I$948:$I$950)</f>
        <v>0</v>
      </c>
      <c r="J945" s="78"/>
      <c r="K945" s="30"/>
      <c r="L945" s="30"/>
    </row>
    <row r="946" spans="1:37" s="168" customFormat="1" ht="15.75" hidden="1" x14ac:dyDescent="0.25">
      <c r="A946" s="167"/>
      <c r="B946" s="73" t="s">
        <v>737</v>
      </c>
      <c r="C946" s="74" t="s">
        <v>85</v>
      </c>
      <c r="D946" s="74"/>
      <c r="E946" s="194">
        <v>2022</v>
      </c>
      <c r="F946" s="194" t="s">
        <v>730</v>
      </c>
      <c r="G946" s="73">
        <f>SUMIF($E$948:$E$950,$E$946,$G$948:$G$950)</f>
        <v>0</v>
      </c>
      <c r="H946" s="76">
        <f>SUMIF($E$948:$E$950,$E$946,$H$948:$H$950)</f>
        <v>0</v>
      </c>
      <c r="I946" s="76">
        <f>SUMIF($E$948:$E$950,$E$946,$I$948:$I$950)</f>
        <v>0</v>
      </c>
      <c r="J946" s="78"/>
      <c r="K946" s="78"/>
      <c r="L946" s="154"/>
      <c r="M946" s="154"/>
      <c r="N946" s="154"/>
      <c r="O946" s="154"/>
      <c r="P946" s="154"/>
      <c r="Q946" s="154"/>
      <c r="R946" s="154"/>
      <c r="S946" s="154"/>
      <c r="T946" s="154"/>
      <c r="U946" s="154"/>
      <c r="V946" s="154"/>
      <c r="W946" s="154"/>
      <c r="X946" s="154"/>
      <c r="Y946" s="154"/>
      <c r="Z946" s="154"/>
      <c r="AA946" s="154"/>
      <c r="AB946" s="154"/>
      <c r="AC946" s="154"/>
      <c r="AD946" s="154"/>
      <c r="AE946" s="154"/>
      <c r="AF946" s="154"/>
      <c r="AG946" s="154"/>
      <c r="AH946" s="154"/>
      <c r="AI946" s="154"/>
      <c r="AJ946" s="154"/>
      <c r="AK946" s="154"/>
    </row>
    <row r="947" spans="1:37" s="168" customFormat="1" ht="15.75" hidden="1" x14ac:dyDescent="0.25">
      <c r="A947" s="167"/>
      <c r="B947" s="73" t="s">
        <v>737</v>
      </c>
      <c r="C947" s="74" t="s">
        <v>85</v>
      </c>
      <c r="D947" s="74"/>
      <c r="E947" s="194">
        <v>2023</v>
      </c>
      <c r="F947" s="194" t="s">
        <v>730</v>
      </c>
      <c r="G947" s="73">
        <f>SUMIF($E$948:$E$950,$E$947,$G$948:$G$950)</f>
        <v>0</v>
      </c>
      <c r="H947" s="76">
        <f>SUMIF($E$948:$E$950,$E$947,$H$948:$H$950)</f>
        <v>0</v>
      </c>
      <c r="I947" s="76">
        <f>SUMIF($E$948:$E$950,$E$947,$I$948:$I$950)</f>
        <v>0</v>
      </c>
      <c r="J947" s="78"/>
      <c r="K947" s="78"/>
      <c r="L947" s="154"/>
      <c r="M947" s="154"/>
      <c r="N947" s="154"/>
      <c r="O947" s="154"/>
      <c r="P947" s="154"/>
      <c r="Q947" s="154"/>
      <c r="R947" s="154"/>
      <c r="S947" s="154"/>
      <c r="T947" s="154"/>
      <c r="U947" s="154"/>
      <c r="V947" s="154"/>
      <c r="W947" s="154"/>
      <c r="X947" s="154"/>
      <c r="Y947" s="154"/>
      <c r="Z947" s="154"/>
      <c r="AA947" s="154"/>
      <c r="AB947" s="154"/>
      <c r="AC947" s="154"/>
      <c r="AD947" s="154"/>
      <c r="AE947" s="154"/>
      <c r="AF947" s="154"/>
      <c r="AG947" s="154"/>
      <c r="AH947" s="154"/>
      <c r="AI947" s="154"/>
      <c r="AJ947" s="154"/>
      <c r="AK947" s="154"/>
    </row>
    <row r="948" spans="1:37" s="154" customFormat="1" ht="15.75" hidden="1" outlineLevel="1" x14ac:dyDescent="0.25">
      <c r="A948" s="167"/>
      <c r="B948" s="66"/>
      <c r="C948" s="118"/>
      <c r="D948" s="118"/>
      <c r="E948" s="167">
        <v>2022</v>
      </c>
      <c r="F948" s="167"/>
      <c r="G948" s="167"/>
      <c r="H948" s="167"/>
      <c r="I948" s="167"/>
      <c r="J948" s="180"/>
      <c r="K948" s="180"/>
    </row>
    <row r="949" spans="1:37" s="154" customFormat="1" ht="15.75" hidden="1" outlineLevel="1" x14ac:dyDescent="0.25">
      <c r="A949" s="167"/>
      <c r="B949" s="66"/>
      <c r="C949" s="118"/>
      <c r="D949" s="118"/>
      <c r="E949" s="167">
        <v>2022</v>
      </c>
      <c r="F949" s="167"/>
      <c r="G949" s="167"/>
      <c r="H949" s="167"/>
      <c r="I949" s="167"/>
      <c r="J949" s="180"/>
      <c r="K949" s="180"/>
    </row>
    <row r="950" spans="1:37" s="154" customFormat="1" ht="15.75" hidden="1" outlineLevel="1" x14ac:dyDescent="0.25">
      <c r="A950" s="167"/>
      <c r="B950" s="66"/>
      <c r="C950" s="118"/>
      <c r="D950" s="118"/>
      <c r="E950" s="167">
        <v>2022</v>
      </c>
      <c r="F950" s="167"/>
      <c r="G950" s="167"/>
      <c r="H950" s="167"/>
      <c r="I950" s="167"/>
      <c r="J950" s="180"/>
      <c r="K950" s="180"/>
    </row>
    <row r="951" spans="1:37" s="168" customFormat="1" ht="15.75" hidden="1" x14ac:dyDescent="0.25">
      <c r="A951" s="167"/>
      <c r="B951" s="73" t="s">
        <v>737</v>
      </c>
      <c r="C951" s="74" t="s">
        <v>85</v>
      </c>
      <c r="D951" s="74"/>
      <c r="E951" s="194">
        <v>2022</v>
      </c>
      <c r="F951" s="194" t="s">
        <v>731</v>
      </c>
      <c r="G951" s="73" t="e">
        <f>SUMIF(#REF!,$E$951,#REF!)</f>
        <v>#REF!</v>
      </c>
      <c r="H951" s="76" t="e">
        <f>SUMIF(#REF!,$E$951,#REF!)</f>
        <v>#REF!</v>
      </c>
      <c r="I951" s="76" t="e">
        <f>SUMIF(#REF!,$E$951,#REF!)</f>
        <v>#REF!</v>
      </c>
      <c r="J951" s="78"/>
      <c r="K951" s="78"/>
      <c r="L951" s="154"/>
      <c r="M951" s="154"/>
      <c r="N951" s="154"/>
      <c r="O951" s="154"/>
      <c r="P951" s="154"/>
      <c r="Q951" s="154"/>
      <c r="R951" s="154"/>
      <c r="S951" s="154"/>
      <c r="T951" s="154"/>
      <c r="U951" s="154"/>
      <c r="V951" s="154"/>
      <c r="W951" s="154"/>
      <c r="X951" s="154"/>
      <c r="Y951" s="154"/>
      <c r="Z951" s="154"/>
      <c r="AA951" s="154"/>
      <c r="AB951" s="154"/>
      <c r="AC951" s="154"/>
      <c r="AD951" s="154"/>
      <c r="AE951" s="154"/>
      <c r="AF951" s="154"/>
      <c r="AG951" s="154"/>
      <c r="AH951" s="154"/>
      <c r="AI951" s="154"/>
      <c r="AJ951" s="154"/>
      <c r="AK951" s="154"/>
    </row>
    <row r="952" spans="1:37" s="168" customFormat="1" ht="15.75" hidden="1" x14ac:dyDescent="0.25">
      <c r="A952" s="167"/>
      <c r="B952" s="73" t="s">
        <v>737</v>
      </c>
      <c r="C952" s="74" t="s">
        <v>85</v>
      </c>
      <c r="D952" s="74"/>
      <c r="E952" s="194">
        <v>2023</v>
      </c>
      <c r="F952" s="194" t="s">
        <v>731</v>
      </c>
      <c r="G952" s="73" t="e">
        <f>SUMIF(#REF!,$E$952,#REF!)</f>
        <v>#REF!</v>
      </c>
      <c r="H952" s="76" t="e">
        <f>SUMIF(#REF!,$E$952,#REF!)</f>
        <v>#REF!</v>
      </c>
      <c r="I952" s="76" t="e">
        <f>SUMIF(#REF!,$E$952,#REF!)</f>
        <v>#REF!</v>
      </c>
      <c r="J952" s="78"/>
      <c r="K952" s="78"/>
      <c r="L952" s="154"/>
      <c r="M952" s="154"/>
      <c r="N952" s="154"/>
      <c r="O952" s="154"/>
      <c r="P952" s="154"/>
      <c r="Q952" s="154"/>
      <c r="R952" s="154"/>
      <c r="S952" s="154"/>
      <c r="T952" s="154"/>
      <c r="U952" s="154"/>
      <c r="V952" s="154"/>
      <c r="W952" s="154"/>
      <c r="X952" s="154"/>
      <c r="Y952" s="154"/>
      <c r="Z952" s="154"/>
      <c r="AA952" s="154"/>
      <c r="AB952" s="154"/>
      <c r="AC952" s="154"/>
      <c r="AD952" s="154"/>
      <c r="AE952" s="154"/>
      <c r="AF952" s="154"/>
      <c r="AG952" s="154"/>
      <c r="AH952" s="154"/>
      <c r="AI952" s="154"/>
      <c r="AJ952" s="154"/>
      <c r="AK952" s="154"/>
    </row>
    <row r="953" spans="1:37" s="168" customFormat="1" ht="15.75" hidden="1" x14ac:dyDescent="0.25">
      <c r="A953" s="167"/>
      <c r="B953" s="89" t="s">
        <v>739</v>
      </c>
      <c r="C953" s="92" t="s">
        <v>85</v>
      </c>
      <c r="D953" s="92"/>
      <c r="E953" s="227">
        <v>2022</v>
      </c>
      <c r="F953" s="227" t="s">
        <v>730</v>
      </c>
      <c r="G953" s="89" t="e">
        <f>SUMIF(#REF!,$E$953,#REF!)</f>
        <v>#REF!</v>
      </c>
      <c r="H953" s="93" t="e">
        <f>SUMIF(#REF!,$E$953,#REF!)</f>
        <v>#REF!</v>
      </c>
      <c r="I953" s="93" t="e">
        <f>SUMIF(#REF!,$E$953,#REF!)</f>
        <v>#REF!</v>
      </c>
      <c r="J953" s="44"/>
      <c r="K953" s="44"/>
      <c r="L953" s="154"/>
      <c r="M953" s="154"/>
      <c r="N953" s="154"/>
      <c r="O953" s="154"/>
      <c r="P953" s="154"/>
      <c r="Q953" s="154"/>
      <c r="R953" s="154"/>
      <c r="S953" s="154"/>
      <c r="T953" s="154"/>
      <c r="U953" s="154"/>
      <c r="V953" s="154"/>
      <c r="W953" s="154"/>
      <c r="X953" s="154"/>
      <c r="Y953" s="154"/>
      <c r="Z953" s="154"/>
      <c r="AA953" s="154"/>
      <c r="AB953" s="154"/>
      <c r="AC953" s="154"/>
      <c r="AD953" s="154"/>
      <c r="AE953" s="154"/>
      <c r="AF953" s="154"/>
      <c r="AG953" s="154"/>
      <c r="AH953" s="154"/>
      <c r="AI953" s="154"/>
      <c r="AJ953" s="154"/>
      <c r="AK953" s="154"/>
    </row>
    <row r="954" spans="1:37" s="168" customFormat="1" ht="15.75" hidden="1" x14ac:dyDescent="0.25">
      <c r="A954" s="167"/>
      <c r="B954" s="89" t="s">
        <v>739</v>
      </c>
      <c r="C954" s="92" t="s">
        <v>86</v>
      </c>
      <c r="D954" s="92"/>
      <c r="E954" s="227">
        <v>2023</v>
      </c>
      <c r="F954" s="227" t="s">
        <v>730</v>
      </c>
      <c r="G954" s="89" t="e">
        <f>SUMIF(#REF!,$E$954,#REF!)</f>
        <v>#REF!</v>
      </c>
      <c r="H954" s="93" t="e">
        <f>SUMIF(#REF!,$E$954,#REF!)</f>
        <v>#REF!</v>
      </c>
      <c r="I954" s="93" t="e">
        <f>SUMIF(#REF!,$E$954,#REF!)</f>
        <v>#REF!</v>
      </c>
      <c r="J954" s="44"/>
      <c r="K954" s="44"/>
      <c r="L954" s="154"/>
      <c r="M954" s="154"/>
      <c r="N954" s="154"/>
      <c r="O954" s="154"/>
      <c r="P954" s="154"/>
      <c r="Q954" s="154"/>
      <c r="R954" s="154"/>
      <c r="S954" s="154"/>
      <c r="T954" s="154"/>
      <c r="U954" s="154"/>
      <c r="V954" s="154"/>
      <c r="W954" s="154"/>
      <c r="X954" s="154"/>
      <c r="Y954" s="154"/>
      <c r="Z954" s="154"/>
      <c r="AA954" s="154"/>
      <c r="AB954" s="154"/>
      <c r="AC954" s="154"/>
      <c r="AD954" s="154"/>
      <c r="AE954" s="154"/>
      <c r="AF954" s="154"/>
      <c r="AG954" s="154"/>
      <c r="AH954" s="154"/>
      <c r="AI954" s="154"/>
      <c r="AJ954" s="154"/>
      <c r="AK954" s="154"/>
    </row>
    <row r="955" spans="1:37" s="154" customFormat="1" ht="47.25" hidden="1" x14ac:dyDescent="0.25">
      <c r="A955" s="167"/>
      <c r="B955" s="225" t="s">
        <v>739</v>
      </c>
      <c r="C955" s="226" t="s">
        <v>740</v>
      </c>
      <c r="D955" s="215"/>
      <c r="E955" s="211"/>
      <c r="F955" s="216" t="s">
        <v>731</v>
      </c>
      <c r="G955" s="211"/>
      <c r="H955" s="211"/>
      <c r="I955" s="217"/>
      <c r="J955" s="218"/>
      <c r="K955" s="218"/>
    </row>
    <row r="956" spans="1:37" s="154" customFormat="1" ht="31.5" hidden="1" x14ac:dyDescent="0.25">
      <c r="A956" s="167"/>
      <c r="B956" s="89" t="s">
        <v>739</v>
      </c>
      <c r="C956" s="92" t="s">
        <v>84</v>
      </c>
      <c r="D956" s="90">
        <v>2025</v>
      </c>
      <c r="E956" s="227">
        <v>2021</v>
      </c>
      <c r="F956" s="227" t="s">
        <v>731</v>
      </c>
      <c r="G956" s="89">
        <f>SUMIF($E$959:$E$961,$E$956,$G$959:$G$961)</f>
        <v>0</v>
      </c>
      <c r="H956" s="89">
        <f>SUMIF($E$959:$E$961,$E$956,$H$959:$H$961)</f>
        <v>0</v>
      </c>
      <c r="I956" s="91">
        <f>SUMIF($E$959:$E$961,$E$956,$I$959:$I$961)</f>
        <v>0</v>
      </c>
      <c r="J956" s="44"/>
      <c r="K956" s="30"/>
      <c r="L956" s="30"/>
    </row>
    <row r="957" spans="1:37" s="168" customFormat="1" ht="15.75" hidden="1" x14ac:dyDescent="0.25">
      <c r="A957" s="167"/>
      <c r="B957" s="89" t="s">
        <v>739</v>
      </c>
      <c r="C957" s="92" t="s">
        <v>85</v>
      </c>
      <c r="D957" s="92"/>
      <c r="E957" s="227">
        <v>2022</v>
      </c>
      <c r="F957" s="227" t="s">
        <v>731</v>
      </c>
      <c r="G957" s="89">
        <f>SUMIF($E$959:$E$961,$E$957,$G$959:$G$961)</f>
        <v>0</v>
      </c>
      <c r="H957" s="89">
        <f>SUMIF($E$959:$E$961,$E$957,$H$959:$H$961)</f>
        <v>0</v>
      </c>
      <c r="I957" s="93">
        <f>SUMIF($E$959:$E$961,$E$957,$I$959:$I$961)</f>
        <v>0</v>
      </c>
      <c r="J957" s="44"/>
      <c r="K957" s="44"/>
      <c r="L957" s="154"/>
      <c r="M957" s="154"/>
      <c r="N957" s="154"/>
      <c r="O957" s="154"/>
      <c r="P957" s="154"/>
      <c r="Q957" s="154"/>
      <c r="R957" s="154"/>
      <c r="S957" s="154"/>
      <c r="T957" s="154"/>
      <c r="U957" s="154"/>
      <c r="V957" s="154"/>
      <c r="W957" s="154"/>
      <c r="X957" s="154"/>
      <c r="Y957" s="154"/>
      <c r="Z957" s="154"/>
      <c r="AA957" s="154"/>
      <c r="AB957" s="154"/>
      <c r="AC957" s="154"/>
      <c r="AD957" s="154"/>
      <c r="AE957" s="154"/>
      <c r="AF957" s="154"/>
      <c r="AG957" s="154"/>
      <c r="AH957" s="154"/>
      <c r="AI957" s="154"/>
      <c r="AJ957" s="154"/>
      <c r="AK957" s="154"/>
    </row>
    <row r="958" spans="1:37" s="168" customFormat="1" ht="15.75" hidden="1" x14ac:dyDescent="0.25">
      <c r="A958" s="167"/>
      <c r="B958" s="89" t="s">
        <v>739</v>
      </c>
      <c r="C958" s="92" t="s">
        <v>85</v>
      </c>
      <c r="D958" s="92"/>
      <c r="E958" s="227">
        <v>2023</v>
      </c>
      <c r="F958" s="227" t="s">
        <v>731</v>
      </c>
      <c r="G958" s="89">
        <f>SUMIF($E$959:$E$961,$E$958,$G$959:$G$961)</f>
        <v>0</v>
      </c>
      <c r="H958" s="89">
        <f>SUMIF($E$959:$E$961,$E$958,$H$959:$H$961)</f>
        <v>0</v>
      </c>
      <c r="I958" s="93">
        <f>SUMIF($E$959:$E$961,$E$958,$I$959:$I$961)</f>
        <v>0</v>
      </c>
      <c r="J958" s="44"/>
      <c r="K958" s="44"/>
      <c r="L958" s="154"/>
      <c r="M958" s="154"/>
      <c r="N958" s="154"/>
      <c r="O958" s="154"/>
      <c r="P958" s="154"/>
      <c r="Q958" s="154"/>
      <c r="R958" s="154"/>
      <c r="S958" s="154"/>
      <c r="T958" s="154"/>
      <c r="U958" s="154"/>
      <c r="V958" s="154"/>
      <c r="W958" s="154"/>
      <c r="X958" s="154"/>
      <c r="Y958" s="154"/>
      <c r="Z958" s="154"/>
      <c r="AA958" s="154"/>
      <c r="AB958" s="154"/>
      <c r="AC958" s="154"/>
      <c r="AD958" s="154"/>
      <c r="AE958" s="154"/>
      <c r="AF958" s="154"/>
      <c r="AG958" s="154"/>
      <c r="AH958" s="154"/>
      <c r="AI958" s="154"/>
      <c r="AJ958" s="154"/>
      <c r="AK958" s="154"/>
    </row>
    <row r="959" spans="1:37" s="237" customFormat="1" ht="15.75" hidden="1" outlineLevel="1" x14ac:dyDescent="0.25">
      <c r="A959" s="233"/>
      <c r="B959" s="234"/>
      <c r="C959" s="235"/>
      <c r="D959" s="235"/>
      <c r="E959" s="233">
        <v>2022</v>
      </c>
      <c r="F959" s="233"/>
      <c r="G959" s="234"/>
      <c r="H959" s="234"/>
      <c r="I959" s="234"/>
      <c r="J959" s="236"/>
      <c r="K959" s="236"/>
    </row>
    <row r="960" spans="1:37" s="237" customFormat="1" ht="15.75" hidden="1" outlineLevel="1" x14ac:dyDescent="0.25">
      <c r="A960" s="233"/>
      <c r="B960" s="234"/>
      <c r="C960" s="235"/>
      <c r="D960" s="235"/>
      <c r="E960" s="233">
        <v>2022</v>
      </c>
      <c r="F960" s="233"/>
      <c r="G960" s="234"/>
      <c r="H960" s="234"/>
      <c r="I960" s="234"/>
      <c r="J960" s="236"/>
      <c r="K960" s="236"/>
    </row>
    <row r="961" spans="1:37" s="237" customFormat="1" ht="15.75" hidden="1" outlineLevel="1" x14ac:dyDescent="0.25">
      <c r="A961" s="233"/>
      <c r="B961" s="234"/>
      <c r="C961" s="235"/>
      <c r="D961" s="235"/>
      <c r="E961" s="233">
        <v>2022</v>
      </c>
      <c r="F961" s="233"/>
      <c r="G961" s="234"/>
      <c r="H961" s="234"/>
      <c r="I961" s="234"/>
      <c r="J961" s="236"/>
      <c r="K961" s="236"/>
    </row>
    <row r="962" spans="1:37" s="154" customFormat="1" ht="47.25" hidden="1" x14ac:dyDescent="0.25">
      <c r="A962" s="167"/>
      <c r="B962" s="187" t="s">
        <v>741</v>
      </c>
      <c r="C962" s="228" t="s">
        <v>742</v>
      </c>
      <c r="D962" s="229"/>
      <c r="E962" s="209"/>
      <c r="F962" s="230" t="s">
        <v>730</v>
      </c>
      <c r="G962" s="209"/>
      <c r="H962" s="209"/>
      <c r="I962" s="231"/>
      <c r="J962" s="232"/>
      <c r="K962" s="232"/>
    </row>
    <row r="963" spans="1:37" s="154" customFormat="1" ht="31.5" hidden="1" x14ac:dyDescent="0.25">
      <c r="A963" s="167"/>
      <c r="B963" s="73" t="s">
        <v>741</v>
      </c>
      <c r="C963" s="74" t="s">
        <v>84</v>
      </c>
      <c r="D963" s="75">
        <v>2025</v>
      </c>
      <c r="E963" s="194">
        <v>2021</v>
      </c>
      <c r="F963" s="194" t="s">
        <v>730</v>
      </c>
      <c r="G963" s="73">
        <f>SUMIF($E$966:$E$969,$E$963,$G$966:$G$969)</f>
        <v>0</v>
      </c>
      <c r="H963" s="76">
        <f>SUMIF($E$966:$E$969,$E$963,$H$966:$H$969)</f>
        <v>0</v>
      </c>
      <c r="I963" s="77">
        <f>SUMIF($E$966:$E$969,$E$963,$I$966:$I$969)</f>
        <v>0</v>
      </c>
      <c r="J963" s="78"/>
      <c r="K963" s="30"/>
      <c r="L963" s="30"/>
    </row>
    <row r="964" spans="1:37" s="168" customFormat="1" ht="15.75" hidden="1" x14ac:dyDescent="0.25">
      <c r="A964" s="167"/>
      <c r="B964" s="73" t="s">
        <v>741</v>
      </c>
      <c r="C964" s="74" t="s">
        <v>85</v>
      </c>
      <c r="D964" s="74"/>
      <c r="E964" s="194">
        <v>2022</v>
      </c>
      <c r="F964" s="194" t="s">
        <v>730</v>
      </c>
      <c r="G964" s="73">
        <f>SUMIF($E$966:$E$969,$E$964,$G$966:$G$969)</f>
        <v>0</v>
      </c>
      <c r="H964" s="76">
        <f>SUMIF($E$966:$E$969,$E$964,$H$966:$H$969)</f>
        <v>0</v>
      </c>
      <c r="I964" s="76">
        <f>SUMIF($E$966:$E$969,$E$964,$I$966:$I$969)</f>
        <v>0</v>
      </c>
      <c r="J964" s="78"/>
      <c r="K964" s="78"/>
      <c r="L964" s="154"/>
      <c r="M964" s="154"/>
      <c r="N964" s="154"/>
      <c r="O964" s="154"/>
      <c r="P964" s="154"/>
      <c r="Q964" s="154"/>
      <c r="R964" s="154"/>
      <c r="S964" s="154"/>
      <c r="T964" s="154"/>
      <c r="U964" s="154"/>
      <c r="V964" s="154"/>
      <c r="W964" s="154"/>
      <c r="X964" s="154"/>
      <c r="Y964" s="154"/>
      <c r="Z964" s="154"/>
      <c r="AA964" s="154"/>
      <c r="AB964" s="154"/>
      <c r="AC964" s="154"/>
      <c r="AD964" s="154"/>
      <c r="AE964" s="154"/>
      <c r="AF964" s="154"/>
      <c r="AG964" s="154"/>
      <c r="AH964" s="154"/>
      <c r="AI964" s="154"/>
      <c r="AJ964" s="154"/>
      <c r="AK964" s="154"/>
    </row>
    <row r="965" spans="1:37" s="168" customFormat="1" ht="15.75" hidden="1" x14ac:dyDescent="0.25">
      <c r="A965" s="167"/>
      <c r="B965" s="73" t="s">
        <v>741</v>
      </c>
      <c r="C965" s="74" t="s">
        <v>85</v>
      </c>
      <c r="D965" s="74"/>
      <c r="E965" s="194">
        <v>2023</v>
      </c>
      <c r="F965" s="194" t="s">
        <v>730</v>
      </c>
      <c r="G965" s="73">
        <f>SUMIF($E$966:$E$969,$E$965,$G$966:$G$969)</f>
        <v>0</v>
      </c>
      <c r="H965" s="76">
        <f>SUMIF($E$966:$E$969,$E$965,$H$966:$H$969)</f>
        <v>0</v>
      </c>
      <c r="I965" s="76">
        <f>SUMIF($E$966:$E$969,$E$965,$I$966:$I$969)</f>
        <v>0</v>
      </c>
      <c r="J965" s="78"/>
      <c r="K965" s="78"/>
      <c r="L965" s="154"/>
      <c r="M965" s="154"/>
      <c r="N965" s="154"/>
      <c r="O965" s="154"/>
      <c r="P965" s="154"/>
      <c r="Q965" s="154"/>
      <c r="R965" s="154"/>
      <c r="S965" s="154"/>
      <c r="T965" s="154"/>
      <c r="U965" s="154"/>
      <c r="V965" s="154"/>
      <c r="W965" s="154"/>
      <c r="X965" s="154"/>
      <c r="Y965" s="154"/>
      <c r="Z965" s="154"/>
      <c r="AA965" s="154"/>
      <c r="AB965" s="154"/>
      <c r="AC965" s="154"/>
      <c r="AD965" s="154"/>
      <c r="AE965" s="154"/>
      <c r="AF965" s="154"/>
      <c r="AG965" s="154"/>
      <c r="AH965" s="154"/>
      <c r="AI965" s="154"/>
      <c r="AJ965" s="154"/>
      <c r="AK965" s="154"/>
    </row>
    <row r="966" spans="1:37" s="154" customFormat="1" ht="15.75" hidden="1" outlineLevel="1" x14ac:dyDescent="0.25">
      <c r="A966" s="167"/>
      <c r="B966" s="66"/>
      <c r="C966" s="118"/>
      <c r="D966" s="118"/>
      <c r="E966" s="167"/>
      <c r="F966" s="167"/>
      <c r="G966" s="167"/>
      <c r="H966" s="167"/>
      <c r="I966" s="167"/>
      <c r="J966" s="180"/>
      <c r="K966" s="180"/>
    </row>
    <row r="967" spans="1:37" s="154" customFormat="1" ht="15.75" hidden="1" outlineLevel="1" x14ac:dyDescent="0.25">
      <c r="A967" s="167"/>
      <c r="B967" s="66"/>
      <c r="C967" s="118"/>
      <c r="D967" s="118"/>
      <c r="E967" s="167">
        <v>2022</v>
      </c>
      <c r="F967" s="167"/>
      <c r="G967" s="167"/>
      <c r="H967" s="167"/>
      <c r="I967" s="167"/>
      <c r="J967" s="180"/>
      <c r="K967" s="180"/>
    </row>
    <row r="968" spans="1:37" s="154" customFormat="1" ht="15.75" hidden="1" outlineLevel="1" x14ac:dyDescent="0.25">
      <c r="A968" s="167"/>
      <c r="B968" s="66"/>
      <c r="C968" s="118"/>
      <c r="D968" s="118"/>
      <c r="E968" s="167">
        <v>2022</v>
      </c>
      <c r="F968" s="167"/>
      <c r="G968" s="167"/>
      <c r="H968" s="167"/>
      <c r="I968" s="167"/>
      <c r="J968" s="180"/>
      <c r="K968" s="180"/>
    </row>
    <row r="969" spans="1:37" s="154" customFormat="1" ht="15.75" hidden="1" outlineLevel="1" x14ac:dyDescent="0.25">
      <c r="A969" s="167"/>
      <c r="B969" s="66"/>
      <c r="C969" s="118"/>
      <c r="D969" s="118"/>
      <c r="E969" s="167">
        <v>2022</v>
      </c>
      <c r="F969" s="167"/>
      <c r="G969" s="167"/>
      <c r="H969" s="167"/>
      <c r="I969" s="167"/>
      <c r="J969" s="180"/>
      <c r="K969" s="180"/>
    </row>
    <row r="970" spans="1:37" s="154" customFormat="1" ht="47.25" hidden="1" x14ac:dyDescent="0.25">
      <c r="A970" s="129"/>
      <c r="B970" s="187" t="s">
        <v>741</v>
      </c>
      <c r="C970" s="228" t="s">
        <v>742</v>
      </c>
      <c r="D970" s="229"/>
      <c r="E970" s="209"/>
      <c r="F970" s="187" t="s">
        <v>731</v>
      </c>
      <c r="G970" s="209"/>
      <c r="H970" s="209"/>
      <c r="I970" s="231"/>
      <c r="J970" s="232"/>
      <c r="K970" s="232"/>
    </row>
    <row r="971" spans="1:37" s="154" customFormat="1" ht="31.5" hidden="1" x14ac:dyDescent="0.25">
      <c r="A971" s="88"/>
      <c r="B971" s="73" t="s">
        <v>741</v>
      </c>
      <c r="C971" s="74" t="s">
        <v>84</v>
      </c>
      <c r="D971" s="75">
        <v>2025</v>
      </c>
      <c r="E971" s="194">
        <v>2021</v>
      </c>
      <c r="F971" s="194" t="s">
        <v>731</v>
      </c>
      <c r="G971" s="73">
        <f>SUMIF($E$974:$E$977,$E$971,$G$974:$G$977)</f>
        <v>0</v>
      </c>
      <c r="H971" s="73">
        <f>SUMIF($E$974:$E$977,$E$971,$H$974:$H$977)</f>
        <v>0</v>
      </c>
      <c r="I971" s="77">
        <f>SUMIF($E$974:$E$977,$E$971,$I$974:$I$977)</f>
        <v>0</v>
      </c>
      <c r="J971" s="78"/>
      <c r="K971" s="30"/>
      <c r="L971" s="30"/>
    </row>
    <row r="972" spans="1:37" s="168" customFormat="1" ht="15.75" hidden="1" x14ac:dyDescent="0.25">
      <c r="A972" s="88"/>
      <c r="B972" s="73" t="s">
        <v>741</v>
      </c>
      <c r="C972" s="74" t="s">
        <v>85</v>
      </c>
      <c r="D972" s="74"/>
      <c r="E972" s="194">
        <v>2022</v>
      </c>
      <c r="F972" s="194" t="s">
        <v>731</v>
      </c>
      <c r="G972" s="73">
        <f>SUMIF($E$974:$E$977,$E$972,$G$974:$G$977)</f>
        <v>0</v>
      </c>
      <c r="H972" s="73">
        <f>SUMIF($E$974:$E$977,$E$972,$H$974:$H$977)</f>
        <v>0</v>
      </c>
      <c r="I972" s="76">
        <f>SUMIF($E$974:$E$977,$E$972,$I$974:$I$977)</f>
        <v>0</v>
      </c>
      <c r="J972" s="78"/>
      <c r="K972" s="78"/>
      <c r="L972" s="154"/>
      <c r="M972" s="154"/>
      <c r="N972" s="154"/>
      <c r="O972" s="154"/>
      <c r="P972" s="154"/>
      <c r="Q972" s="154"/>
      <c r="R972" s="154"/>
      <c r="S972" s="154"/>
      <c r="T972" s="154"/>
      <c r="U972" s="154"/>
      <c r="V972" s="154"/>
      <c r="W972" s="154"/>
      <c r="X972" s="154"/>
      <c r="Y972" s="154"/>
      <c r="Z972" s="154"/>
      <c r="AA972" s="154"/>
      <c r="AB972" s="154"/>
      <c r="AC972" s="154"/>
      <c r="AD972" s="154"/>
      <c r="AE972" s="154"/>
      <c r="AF972" s="154"/>
      <c r="AG972" s="154"/>
      <c r="AH972" s="154"/>
      <c r="AI972" s="154"/>
      <c r="AJ972" s="154"/>
      <c r="AK972" s="154"/>
    </row>
    <row r="973" spans="1:37" s="168" customFormat="1" ht="15.75" hidden="1" x14ac:dyDescent="0.25">
      <c r="A973" s="88"/>
      <c r="B973" s="73" t="s">
        <v>741</v>
      </c>
      <c r="C973" s="74" t="s">
        <v>85</v>
      </c>
      <c r="D973" s="74"/>
      <c r="E973" s="194">
        <v>2023</v>
      </c>
      <c r="F973" s="194" t="s">
        <v>731</v>
      </c>
      <c r="G973" s="73">
        <f>SUMIF($E$974:$E$977,$E$973,$G$974:$G$977)</f>
        <v>0</v>
      </c>
      <c r="H973" s="73">
        <f>SUMIF($E$974:$E$977,$E$973,$H$974:$H$977)</f>
        <v>0</v>
      </c>
      <c r="I973" s="76">
        <f>SUMIF($E$974:$E$977,$E$973,$I$974:$I$977)</f>
        <v>0</v>
      </c>
      <c r="J973" s="78"/>
      <c r="K973" s="78"/>
      <c r="L973" s="154"/>
      <c r="M973" s="154"/>
      <c r="N973" s="154"/>
      <c r="O973" s="154"/>
      <c r="P973" s="154"/>
      <c r="Q973" s="154"/>
      <c r="R973" s="154"/>
      <c r="S973" s="154"/>
      <c r="T973" s="154"/>
      <c r="U973" s="154"/>
      <c r="V973" s="154"/>
      <c r="W973" s="154"/>
      <c r="X973" s="154"/>
      <c r="Y973" s="154"/>
      <c r="Z973" s="154"/>
      <c r="AA973" s="154"/>
      <c r="AB973" s="154"/>
      <c r="AC973" s="154"/>
      <c r="AD973" s="154"/>
      <c r="AE973" s="154"/>
      <c r="AF973" s="154"/>
      <c r="AG973" s="154"/>
      <c r="AH973" s="154"/>
      <c r="AI973" s="154"/>
      <c r="AJ973" s="154"/>
      <c r="AK973" s="154"/>
    </row>
    <row r="974" spans="1:37" s="154" customFormat="1" ht="15.75" hidden="1" outlineLevel="1" x14ac:dyDescent="0.25">
      <c r="A974" s="167"/>
      <c r="B974" s="66"/>
      <c r="C974" s="118"/>
      <c r="D974" s="118"/>
      <c r="E974" s="167"/>
      <c r="F974" s="167"/>
      <c r="G974" s="167"/>
      <c r="H974" s="167"/>
      <c r="I974" s="167"/>
      <c r="J974" s="180"/>
      <c r="K974" s="180"/>
    </row>
    <row r="975" spans="1:37" s="154" customFormat="1" ht="15.75" hidden="1" outlineLevel="1" x14ac:dyDescent="0.25">
      <c r="A975" s="167"/>
      <c r="B975" s="66"/>
      <c r="C975" s="118"/>
      <c r="D975" s="118"/>
      <c r="E975" s="167">
        <v>2022</v>
      </c>
      <c r="F975" s="167"/>
      <c r="G975" s="167"/>
      <c r="H975" s="167"/>
      <c r="I975" s="167"/>
      <c r="J975" s="180"/>
      <c r="K975" s="180"/>
    </row>
    <row r="976" spans="1:37" s="154" customFormat="1" ht="15.75" hidden="1" outlineLevel="1" x14ac:dyDescent="0.25">
      <c r="A976" s="167"/>
      <c r="B976" s="66"/>
      <c r="C976" s="118"/>
      <c r="D976" s="118"/>
      <c r="E976" s="167">
        <v>2022</v>
      </c>
      <c r="F976" s="167"/>
      <c r="G976" s="167"/>
      <c r="H976" s="167"/>
      <c r="I976" s="167"/>
      <c r="J976" s="180"/>
      <c r="K976" s="180"/>
    </row>
    <row r="977" spans="1:37" s="154" customFormat="1" ht="15.75" hidden="1" outlineLevel="1" x14ac:dyDescent="0.25">
      <c r="A977" s="167"/>
      <c r="B977" s="66"/>
      <c r="C977" s="118"/>
      <c r="D977" s="118"/>
      <c r="E977" s="167">
        <v>2022</v>
      </c>
      <c r="F977" s="167"/>
      <c r="G977" s="167"/>
      <c r="H977" s="167"/>
      <c r="I977" s="167"/>
      <c r="J977" s="180"/>
      <c r="K977" s="180"/>
    </row>
    <row r="978" spans="1:37" s="154" customFormat="1" ht="31.5" hidden="1" x14ac:dyDescent="0.25">
      <c r="A978" s="167"/>
      <c r="B978" s="225" t="s">
        <v>743</v>
      </c>
      <c r="C978" s="226" t="s">
        <v>744</v>
      </c>
      <c r="D978" s="215"/>
      <c r="E978" s="211"/>
      <c r="F978" s="216" t="s">
        <v>730</v>
      </c>
      <c r="G978" s="211"/>
      <c r="H978" s="211"/>
      <c r="I978" s="217"/>
      <c r="J978" s="218"/>
      <c r="K978" s="218"/>
    </row>
    <row r="979" spans="1:37" s="154" customFormat="1" ht="31.5" hidden="1" x14ac:dyDescent="0.25">
      <c r="A979" s="167"/>
      <c r="B979" s="89" t="s">
        <v>743</v>
      </c>
      <c r="C979" s="92" t="s">
        <v>84</v>
      </c>
      <c r="D979" s="90">
        <v>2025</v>
      </c>
      <c r="E979" s="227">
        <v>2021</v>
      </c>
      <c r="F979" s="227" t="s">
        <v>730</v>
      </c>
      <c r="G979" s="89">
        <f>SUMIF($E$982:$E$983,$E$979,$G$982:$G$983)</f>
        <v>0</v>
      </c>
      <c r="H979" s="89">
        <f>SUMIF($E$982:$E$983,$E$979,$H$982:$H$983)</f>
        <v>0</v>
      </c>
      <c r="I979" s="91">
        <f>SUMIF($E$982:$E$983,$E$979,$I$982:$I$983)</f>
        <v>0</v>
      </c>
      <c r="J979" s="219"/>
      <c r="K979" s="30"/>
      <c r="L979" s="30"/>
    </row>
    <row r="980" spans="1:37" s="168" customFormat="1" ht="15.75" hidden="1" x14ac:dyDescent="0.25">
      <c r="A980" s="167"/>
      <c r="B980" s="89" t="s">
        <v>743</v>
      </c>
      <c r="C980" s="92" t="s">
        <v>85</v>
      </c>
      <c r="D980" s="92"/>
      <c r="E980" s="227">
        <v>2022</v>
      </c>
      <c r="F980" s="227" t="s">
        <v>730</v>
      </c>
      <c r="G980" s="89">
        <f>SUMIF($E$982:$E$983,$E$980,$G$982:$G$983)</f>
        <v>0</v>
      </c>
      <c r="H980" s="89">
        <f>SUMIF($E$982:$E$983,$E$980,$H$982:$H$983)</f>
        <v>0</v>
      </c>
      <c r="I980" s="89">
        <f>SUMIF($E$982:$E$983,$E$980,$I$982:$I$983)</f>
        <v>0</v>
      </c>
      <c r="J980" s="219"/>
      <c r="K980" s="219"/>
      <c r="L980" s="154"/>
      <c r="M980" s="154"/>
      <c r="N980" s="154"/>
      <c r="O980" s="154"/>
      <c r="P980" s="154"/>
      <c r="Q980" s="154"/>
      <c r="R980" s="154"/>
      <c r="S980" s="154"/>
      <c r="T980" s="154"/>
      <c r="U980" s="154"/>
      <c r="V980" s="154"/>
      <c r="W980" s="154"/>
      <c r="X980" s="154"/>
      <c r="Y980" s="154"/>
      <c r="Z980" s="154"/>
      <c r="AA980" s="154"/>
      <c r="AB980" s="154"/>
      <c r="AC980" s="154"/>
      <c r="AD980" s="154"/>
      <c r="AE980" s="154"/>
      <c r="AF980" s="154"/>
      <c r="AG980" s="154"/>
      <c r="AH980" s="154"/>
      <c r="AI980" s="154"/>
      <c r="AJ980" s="154"/>
      <c r="AK980" s="154"/>
    </row>
    <row r="981" spans="1:37" s="168" customFormat="1" ht="15.75" hidden="1" x14ac:dyDescent="0.25">
      <c r="A981" s="167"/>
      <c r="B981" s="89" t="s">
        <v>743</v>
      </c>
      <c r="C981" s="92" t="s">
        <v>85</v>
      </c>
      <c r="D981" s="92"/>
      <c r="E981" s="227">
        <v>2023</v>
      </c>
      <c r="F981" s="227" t="s">
        <v>730</v>
      </c>
      <c r="G981" s="89">
        <f>SUMIF($E$982:$E$983,$E$981,$G$982:$G$983)</f>
        <v>0</v>
      </c>
      <c r="H981" s="89">
        <f>SUMIF($E$982:$E$983,$E$981,$H$982:$H$983)</f>
        <v>0</v>
      </c>
      <c r="I981" s="89">
        <f>SUMIF($E$982:$E$983,$E$981,$I$982:$I$983)</f>
        <v>0</v>
      </c>
      <c r="J981" s="219"/>
      <c r="K981" s="219"/>
      <c r="L981" s="154"/>
      <c r="M981" s="154"/>
      <c r="N981" s="154"/>
      <c r="O981" s="154"/>
      <c r="P981" s="154"/>
      <c r="Q981" s="154"/>
      <c r="R981" s="154"/>
      <c r="S981" s="154"/>
      <c r="T981" s="154"/>
      <c r="U981" s="154"/>
      <c r="V981" s="154"/>
      <c r="W981" s="154"/>
      <c r="X981" s="154"/>
      <c r="Y981" s="154"/>
      <c r="Z981" s="154"/>
      <c r="AA981" s="154"/>
      <c r="AB981" s="154"/>
      <c r="AC981" s="154"/>
      <c r="AD981" s="154"/>
      <c r="AE981" s="154"/>
      <c r="AF981" s="154"/>
      <c r="AG981" s="154"/>
      <c r="AH981" s="154"/>
      <c r="AI981" s="154"/>
      <c r="AJ981" s="154"/>
      <c r="AK981" s="154"/>
    </row>
    <row r="982" spans="1:37" s="154" customFormat="1" ht="15.75" hidden="1" outlineLevel="1" x14ac:dyDescent="0.25">
      <c r="A982" s="167"/>
      <c r="B982" s="66"/>
      <c r="C982" s="79"/>
      <c r="D982" s="79"/>
      <c r="E982" s="167">
        <v>2022</v>
      </c>
      <c r="F982" s="167"/>
      <c r="G982" s="66"/>
      <c r="H982" s="66"/>
      <c r="I982" s="66"/>
      <c r="J982" s="29"/>
      <c r="K982" s="29"/>
    </row>
    <row r="983" spans="1:37" s="154" customFormat="1" ht="15.75" hidden="1" outlineLevel="1" x14ac:dyDescent="0.25">
      <c r="A983" s="167"/>
      <c r="B983" s="66"/>
      <c r="C983" s="118"/>
      <c r="D983" s="118"/>
      <c r="E983" s="167">
        <v>2021</v>
      </c>
      <c r="F983" s="167" t="s">
        <v>730</v>
      </c>
      <c r="G983" s="66"/>
      <c r="H983" s="66"/>
      <c r="I983" s="66"/>
      <c r="J983" s="29"/>
      <c r="K983" s="29"/>
    </row>
    <row r="984" spans="1:37" s="154" customFormat="1" ht="47.25" hidden="1" x14ac:dyDescent="0.25">
      <c r="A984" s="167"/>
      <c r="B984" s="187" t="s">
        <v>745</v>
      </c>
      <c r="C984" s="228" t="s">
        <v>746</v>
      </c>
      <c r="D984" s="229"/>
      <c r="E984" s="209"/>
      <c r="F984" s="230" t="s">
        <v>730</v>
      </c>
      <c r="G984" s="187"/>
      <c r="H984" s="187"/>
      <c r="I984" s="238"/>
      <c r="J984" s="68"/>
      <c r="K984" s="68"/>
    </row>
    <row r="985" spans="1:37" s="154" customFormat="1" ht="31.5" hidden="1" x14ac:dyDescent="0.25">
      <c r="A985" s="167"/>
      <c r="B985" s="73" t="s">
        <v>745</v>
      </c>
      <c r="C985" s="74" t="s">
        <v>84</v>
      </c>
      <c r="D985" s="75">
        <v>2025</v>
      </c>
      <c r="E985" s="194">
        <v>2021</v>
      </c>
      <c r="F985" s="194" t="s">
        <v>730</v>
      </c>
      <c r="G985" s="73">
        <f>SUMIF($E$988:$E$991,$E$985,$G$988:$G$991)</f>
        <v>0</v>
      </c>
      <c r="H985" s="73">
        <f>SUMIF($E$988:$E$991,$E$985,$H$988:$H$991)</f>
        <v>0</v>
      </c>
      <c r="I985" s="77">
        <f>SUMIF($E$988:$E$991,$E$985,$I$988:$I$991)</f>
        <v>0</v>
      </c>
      <c r="J985" s="78"/>
      <c r="K985" s="30"/>
      <c r="L985" s="30"/>
    </row>
    <row r="986" spans="1:37" s="168" customFormat="1" ht="15.75" hidden="1" x14ac:dyDescent="0.25">
      <c r="A986" s="167"/>
      <c r="B986" s="73" t="s">
        <v>745</v>
      </c>
      <c r="C986" s="74" t="s">
        <v>85</v>
      </c>
      <c r="D986" s="74"/>
      <c r="E986" s="194">
        <v>2022</v>
      </c>
      <c r="F986" s="194" t="s">
        <v>730</v>
      </c>
      <c r="G986" s="73">
        <f>SUMIF($E$988:$E$991,$E$986,$G$988:$G$991)</f>
        <v>0</v>
      </c>
      <c r="H986" s="73">
        <f>SUMIF($E$988:$E$991,$E$986,$H$988:$H$991)</f>
        <v>0</v>
      </c>
      <c r="I986" s="76">
        <f>SUMIF($E$988:$E$991,$E$986,$I$988:$I$991)</f>
        <v>0</v>
      </c>
      <c r="J986" s="78"/>
      <c r="K986" s="78"/>
      <c r="L986" s="154"/>
      <c r="M986" s="154"/>
      <c r="N986" s="154"/>
      <c r="O986" s="154"/>
      <c r="P986" s="154"/>
      <c r="Q986" s="154"/>
      <c r="R986" s="154"/>
      <c r="S986" s="154"/>
      <c r="T986" s="154"/>
      <c r="U986" s="154"/>
      <c r="V986" s="154"/>
      <c r="W986" s="154"/>
      <c r="X986" s="154"/>
      <c r="Y986" s="154"/>
      <c r="Z986" s="154"/>
      <c r="AA986" s="154"/>
      <c r="AB986" s="154"/>
      <c r="AC986" s="154"/>
      <c r="AD986" s="154"/>
      <c r="AE986" s="154"/>
      <c r="AF986" s="154"/>
      <c r="AG986" s="154"/>
      <c r="AH986" s="154"/>
      <c r="AI986" s="154"/>
      <c r="AJ986" s="154"/>
      <c r="AK986" s="154"/>
    </row>
    <row r="987" spans="1:37" s="168" customFormat="1" ht="15.75" hidden="1" x14ac:dyDescent="0.25">
      <c r="A987" s="167"/>
      <c r="B987" s="73" t="s">
        <v>745</v>
      </c>
      <c r="C987" s="74" t="s">
        <v>86</v>
      </c>
      <c r="D987" s="74"/>
      <c r="E987" s="194">
        <v>2023</v>
      </c>
      <c r="F987" s="194" t="s">
        <v>730</v>
      </c>
      <c r="G987" s="73">
        <f>SUMIF($E$988:$E$991,$E$987,$G$988:$G$991)</f>
        <v>0</v>
      </c>
      <c r="H987" s="73">
        <f>SUMIF($E$988:$E$991,$E$987,$H$988:$H$991)</f>
        <v>0</v>
      </c>
      <c r="I987" s="76">
        <f>SUMIF($E$988:$E$991,$E$987,$I$988:$I$991)</f>
        <v>0</v>
      </c>
      <c r="J987" s="78"/>
      <c r="K987" s="78"/>
      <c r="L987" s="154"/>
      <c r="M987" s="154"/>
      <c r="N987" s="154"/>
      <c r="O987" s="154"/>
      <c r="P987" s="154"/>
      <c r="Q987" s="154"/>
      <c r="R987" s="154"/>
      <c r="S987" s="154"/>
      <c r="T987" s="154"/>
      <c r="U987" s="154"/>
      <c r="V987" s="154"/>
      <c r="W987" s="154"/>
      <c r="X987" s="154"/>
      <c r="Y987" s="154"/>
      <c r="Z987" s="154"/>
      <c r="AA987" s="154"/>
      <c r="AB987" s="154"/>
      <c r="AC987" s="154"/>
      <c r="AD987" s="154"/>
      <c r="AE987" s="154"/>
      <c r="AF987" s="154"/>
      <c r="AG987" s="154"/>
      <c r="AH987" s="154"/>
      <c r="AI987" s="154"/>
      <c r="AJ987" s="154"/>
      <c r="AK987" s="154"/>
    </row>
    <row r="988" spans="1:37" s="154" customFormat="1" ht="15.75" hidden="1" outlineLevel="1" x14ac:dyDescent="0.25">
      <c r="A988" s="167"/>
      <c r="B988" s="66"/>
      <c r="C988" s="79"/>
      <c r="D988" s="79"/>
      <c r="E988" s="167">
        <v>2022</v>
      </c>
      <c r="F988" s="167"/>
      <c r="G988" s="66"/>
      <c r="H988" s="66"/>
      <c r="I988" s="102"/>
      <c r="J988" s="101"/>
      <c r="K988" s="101"/>
    </row>
    <row r="989" spans="1:37" s="154" customFormat="1" ht="15.75" hidden="1" outlineLevel="1" x14ac:dyDescent="0.25">
      <c r="A989" s="167"/>
      <c r="B989" s="66"/>
      <c r="C989" s="79"/>
      <c r="D989" s="79"/>
      <c r="E989" s="167">
        <v>2022</v>
      </c>
      <c r="F989" s="167"/>
      <c r="G989" s="66"/>
      <c r="H989" s="66"/>
      <c r="I989" s="102"/>
      <c r="J989" s="101"/>
      <c r="K989" s="101"/>
    </row>
    <row r="990" spans="1:37" s="154" customFormat="1" ht="15.75" hidden="1" outlineLevel="1" x14ac:dyDescent="0.25">
      <c r="A990" s="167"/>
      <c r="B990" s="66"/>
      <c r="C990" s="79"/>
      <c r="D990" s="79"/>
      <c r="E990" s="167">
        <v>2022</v>
      </c>
      <c r="F990" s="167"/>
      <c r="G990" s="66"/>
      <c r="H990" s="66"/>
      <c r="I990" s="102"/>
      <c r="J990" s="101"/>
      <c r="K990" s="101"/>
    </row>
    <row r="991" spans="1:37" s="154" customFormat="1" ht="15.75" hidden="1" outlineLevel="1" x14ac:dyDescent="0.25">
      <c r="A991" s="167"/>
      <c r="B991" s="66" t="s">
        <v>745</v>
      </c>
      <c r="C991" s="118"/>
      <c r="D991" s="118"/>
      <c r="E991" s="167">
        <v>2021</v>
      </c>
      <c r="F991" s="167" t="s">
        <v>730</v>
      </c>
      <c r="G991" s="66"/>
      <c r="H991" s="66"/>
      <c r="I991" s="66"/>
      <c r="J991" s="29"/>
      <c r="K991" s="29"/>
    </row>
    <row r="992" spans="1:37" s="154" customFormat="1" ht="47.25" hidden="1" x14ac:dyDescent="0.25">
      <c r="A992" s="167"/>
      <c r="B992" s="225" t="s">
        <v>747</v>
      </c>
      <c r="C992" s="226" t="s">
        <v>748</v>
      </c>
      <c r="D992" s="215"/>
      <c r="E992" s="211"/>
      <c r="F992" s="216" t="s">
        <v>730</v>
      </c>
      <c r="G992" s="211"/>
      <c r="H992" s="211"/>
      <c r="I992" s="217"/>
      <c r="J992" s="218"/>
      <c r="K992" s="218"/>
    </row>
    <row r="993" spans="1:37" s="154" customFormat="1" ht="31.5" hidden="1" x14ac:dyDescent="0.25">
      <c r="A993" s="167"/>
      <c r="B993" s="89" t="s">
        <v>747</v>
      </c>
      <c r="C993" s="92" t="s">
        <v>84</v>
      </c>
      <c r="D993" s="90">
        <v>2025</v>
      </c>
      <c r="E993" s="227">
        <v>2021</v>
      </c>
      <c r="F993" s="227" t="s">
        <v>730</v>
      </c>
      <c r="G993" s="89">
        <f>SUMIF($E$996:$E$1001,$E$993,$G$996:$G$1001)</f>
        <v>0</v>
      </c>
      <c r="H993" s="93">
        <f>SUMIF($E$996:$E$1001,$E$993,$H$996:$H$1001)</f>
        <v>0</v>
      </c>
      <c r="I993" s="91">
        <f>SUMIF($E$996:$E$1001,$E$993,$I$996:$I$1001)</f>
        <v>0</v>
      </c>
      <c r="J993" s="44"/>
      <c r="K993" s="30"/>
      <c r="L993" s="30"/>
    </row>
    <row r="994" spans="1:37" s="168" customFormat="1" ht="15.75" hidden="1" x14ac:dyDescent="0.25">
      <c r="A994" s="167"/>
      <c r="B994" s="89" t="s">
        <v>747</v>
      </c>
      <c r="C994" s="92" t="s">
        <v>85</v>
      </c>
      <c r="D994" s="92"/>
      <c r="E994" s="227">
        <v>2022</v>
      </c>
      <c r="F994" s="227" t="s">
        <v>730</v>
      </c>
      <c r="G994" s="89">
        <f>SUMIF($E$996:$E$1001,$E$994,$G$996:$G$1001)</f>
        <v>0</v>
      </c>
      <c r="H994" s="89">
        <f>SUMIF($E$996:$E$1001,$E$994,$H$996:$H$1001)</f>
        <v>0</v>
      </c>
      <c r="I994" s="93">
        <f>SUMIF($E$996:$E$1001,$E$994,$I$996:$I$1001)</f>
        <v>0</v>
      </c>
      <c r="J994" s="44"/>
      <c r="K994" s="44"/>
      <c r="L994" s="154"/>
      <c r="M994" s="154"/>
      <c r="N994" s="154"/>
      <c r="O994" s="154"/>
      <c r="P994" s="154"/>
      <c r="Q994" s="154"/>
      <c r="R994" s="154"/>
      <c r="S994" s="154"/>
      <c r="T994" s="154"/>
      <c r="U994" s="154"/>
      <c r="V994" s="154"/>
      <c r="W994" s="154"/>
      <c r="X994" s="154"/>
      <c r="Y994" s="154"/>
      <c r="Z994" s="154"/>
      <c r="AA994" s="154"/>
      <c r="AB994" s="154"/>
      <c r="AC994" s="154"/>
      <c r="AD994" s="154"/>
      <c r="AE994" s="154"/>
      <c r="AF994" s="154"/>
      <c r="AG994" s="154"/>
      <c r="AH994" s="154"/>
      <c r="AI994" s="154"/>
      <c r="AJ994" s="154"/>
      <c r="AK994" s="154"/>
    </row>
    <row r="995" spans="1:37" s="168" customFormat="1" ht="15.75" hidden="1" x14ac:dyDescent="0.25">
      <c r="A995" s="167"/>
      <c r="B995" s="89" t="s">
        <v>747</v>
      </c>
      <c r="C995" s="92" t="s">
        <v>85</v>
      </c>
      <c r="D995" s="92"/>
      <c r="E995" s="227">
        <v>2023</v>
      </c>
      <c r="F995" s="227" t="s">
        <v>730</v>
      </c>
      <c r="G995" s="89">
        <f>SUMIF($E$996:$E$1001,$E$995,$G$996:$G$1001)</f>
        <v>0</v>
      </c>
      <c r="H995" s="89">
        <f>SUMIF($E$996:$E$1001,$E$995,$H$996:$H$1001)</f>
        <v>0</v>
      </c>
      <c r="I995" s="93">
        <f>SUMIF($E$996:$E$1001,$E$995,$I$996:$I$1001)</f>
        <v>0</v>
      </c>
      <c r="J995" s="44"/>
      <c r="K995" s="44"/>
      <c r="L995" s="154"/>
      <c r="M995" s="154"/>
      <c r="N995" s="154"/>
      <c r="O995" s="154"/>
      <c r="P995" s="154"/>
      <c r="Q995" s="154"/>
      <c r="R995" s="154"/>
      <c r="S995" s="154"/>
      <c r="T995" s="154"/>
      <c r="U995" s="154"/>
      <c r="V995" s="154"/>
      <c r="W995" s="154"/>
      <c r="X995" s="154"/>
      <c r="Y995" s="154"/>
      <c r="Z995" s="154"/>
      <c r="AA995" s="154"/>
      <c r="AB995" s="154"/>
      <c r="AC995" s="154"/>
      <c r="AD995" s="154"/>
      <c r="AE995" s="154"/>
      <c r="AF995" s="154"/>
      <c r="AG995" s="154"/>
      <c r="AH995" s="154"/>
      <c r="AI995" s="154"/>
      <c r="AJ995" s="154"/>
      <c r="AK995" s="154"/>
    </row>
    <row r="996" spans="1:37" s="154" customFormat="1" ht="15.75" hidden="1" outlineLevel="1" x14ac:dyDescent="0.25">
      <c r="A996" s="167"/>
      <c r="B996" s="66"/>
      <c r="C996" s="118"/>
      <c r="D996" s="118"/>
      <c r="E996" s="167">
        <v>2022</v>
      </c>
      <c r="F996" s="167"/>
      <c r="G996" s="66"/>
      <c r="H996" s="167"/>
      <c r="I996" s="66"/>
      <c r="J996" s="29"/>
      <c r="K996" s="29"/>
    </row>
    <row r="997" spans="1:37" s="154" customFormat="1" ht="15.75" hidden="1" outlineLevel="1" x14ac:dyDescent="0.25">
      <c r="A997" s="167"/>
      <c r="B997" s="66"/>
      <c r="C997" s="118"/>
      <c r="D997" s="118"/>
      <c r="E997" s="167">
        <v>2022</v>
      </c>
      <c r="F997" s="167"/>
      <c r="G997" s="66"/>
      <c r="H997" s="66"/>
      <c r="I997" s="66"/>
      <c r="J997" s="29"/>
      <c r="K997" s="29"/>
    </row>
    <row r="998" spans="1:37" s="154" customFormat="1" ht="15.75" hidden="1" outlineLevel="1" x14ac:dyDescent="0.25">
      <c r="A998" s="167"/>
      <c r="B998" s="66"/>
      <c r="C998" s="118"/>
      <c r="D998" s="118"/>
      <c r="E998" s="167">
        <v>2022</v>
      </c>
      <c r="F998" s="167"/>
      <c r="G998" s="66"/>
      <c r="H998" s="167"/>
      <c r="I998" s="66"/>
      <c r="J998" s="29"/>
      <c r="K998" s="29"/>
    </row>
    <row r="999" spans="1:37" s="154" customFormat="1" ht="15.75" hidden="1" outlineLevel="1" x14ac:dyDescent="0.25">
      <c r="A999" s="167"/>
      <c r="B999" s="66"/>
      <c r="C999" s="118"/>
      <c r="D999" s="118"/>
      <c r="E999" s="167">
        <v>2022</v>
      </c>
      <c r="F999" s="167"/>
      <c r="G999" s="66"/>
      <c r="H999" s="167"/>
      <c r="I999" s="66"/>
      <c r="J999" s="29"/>
      <c r="K999" s="29"/>
    </row>
    <row r="1000" spans="1:37" s="154" customFormat="1" ht="15.75" hidden="1" outlineLevel="1" x14ac:dyDescent="0.25">
      <c r="A1000" s="167"/>
      <c r="B1000" s="66"/>
      <c r="C1000" s="118"/>
      <c r="D1000" s="118"/>
      <c r="E1000" s="167">
        <v>2022</v>
      </c>
      <c r="F1000" s="167"/>
      <c r="G1000" s="66"/>
      <c r="H1000" s="167"/>
      <c r="I1000" s="66"/>
      <c r="J1000" s="29"/>
      <c r="K1000" s="29"/>
    </row>
    <row r="1001" spans="1:37" s="154" customFormat="1" ht="15.75" hidden="1" outlineLevel="1" x14ac:dyDescent="0.25">
      <c r="A1001" s="167"/>
      <c r="B1001" s="66"/>
      <c r="C1001" s="118"/>
      <c r="D1001" s="118"/>
      <c r="E1001" s="167">
        <v>2022</v>
      </c>
      <c r="F1001" s="167"/>
      <c r="G1001" s="66"/>
      <c r="H1001" s="167"/>
      <c r="I1001" s="66"/>
      <c r="J1001" s="29"/>
      <c r="K1001" s="29"/>
    </row>
    <row r="1002" spans="1:37" s="154" customFormat="1" ht="15.75" hidden="1" outlineLevel="1" x14ac:dyDescent="0.25">
      <c r="A1002" s="170"/>
      <c r="B1002" s="66"/>
      <c r="C1002" s="118"/>
      <c r="D1002" s="118"/>
      <c r="E1002" s="167"/>
      <c r="F1002" s="167"/>
      <c r="G1002" s="66"/>
      <c r="H1002" s="66"/>
      <c r="I1002" s="66"/>
      <c r="J1002" s="29"/>
      <c r="K1002" s="29"/>
    </row>
    <row r="1003" spans="1:37" s="154" customFormat="1" ht="47.25" hidden="1" x14ac:dyDescent="0.25">
      <c r="A1003" s="167"/>
      <c r="B1003" s="225" t="s">
        <v>749</v>
      </c>
      <c r="C1003" s="226" t="s">
        <v>750</v>
      </c>
      <c r="D1003" s="215"/>
      <c r="E1003" s="211"/>
      <c r="F1003" s="216" t="s">
        <v>730</v>
      </c>
      <c r="G1003" s="211"/>
      <c r="H1003" s="211"/>
      <c r="I1003" s="217"/>
      <c r="J1003" s="218"/>
      <c r="K1003" s="218"/>
    </row>
    <row r="1004" spans="1:37" s="154" customFormat="1" ht="31.5" hidden="1" x14ac:dyDescent="0.25">
      <c r="A1004" s="167"/>
      <c r="B1004" s="89" t="s">
        <v>749</v>
      </c>
      <c r="C1004" s="92" t="s">
        <v>84</v>
      </c>
      <c r="D1004" s="90">
        <v>2025</v>
      </c>
      <c r="E1004" s="227">
        <v>2021</v>
      </c>
      <c r="F1004" s="227" t="s">
        <v>730</v>
      </c>
      <c r="G1004" s="89">
        <f>SUMIF($E$1007:$E$1010,$E$1004,$G$1007:$G$1010)</f>
        <v>0</v>
      </c>
      <c r="H1004" s="93">
        <f>SUMIF($E$1007:$E$1010,$E$1004,$H$1007:$H$1010)</f>
        <v>0</v>
      </c>
      <c r="I1004" s="91">
        <f>SUMIF($E$1007:$E$1010,$E$1004,$I$1007:$I$1010)</f>
        <v>0</v>
      </c>
      <c r="J1004" s="44"/>
      <c r="K1004" s="30"/>
      <c r="L1004" s="30"/>
    </row>
    <row r="1005" spans="1:37" s="168" customFormat="1" ht="15.75" hidden="1" x14ac:dyDescent="0.25">
      <c r="A1005" s="167"/>
      <c r="B1005" s="89" t="s">
        <v>749</v>
      </c>
      <c r="C1005" s="92" t="s">
        <v>85</v>
      </c>
      <c r="D1005" s="92"/>
      <c r="E1005" s="227">
        <v>2022</v>
      </c>
      <c r="F1005" s="227" t="s">
        <v>730</v>
      </c>
      <c r="G1005" s="89">
        <f>SUMIF($E$1007:$E$1010,$E$1005,$G$1007:$G$1010)</f>
        <v>0</v>
      </c>
      <c r="H1005" s="93">
        <f>SUMIF($E$1007:$E$1010,$E$1005,$H$1007:$H$1010)</f>
        <v>0</v>
      </c>
      <c r="I1005" s="93">
        <f>SUMIF($E$1007:$E$1010,$E$1005,$I$1007:$I$1010)</f>
        <v>0</v>
      </c>
      <c r="J1005" s="44"/>
      <c r="K1005" s="44"/>
      <c r="L1005" s="154"/>
      <c r="M1005" s="154"/>
      <c r="N1005" s="154"/>
      <c r="O1005" s="154"/>
      <c r="P1005" s="154"/>
      <c r="Q1005" s="154"/>
      <c r="R1005" s="154"/>
      <c r="S1005" s="154"/>
      <c r="T1005" s="154"/>
      <c r="U1005" s="154"/>
      <c r="V1005" s="154"/>
      <c r="W1005" s="154"/>
      <c r="X1005" s="154"/>
      <c r="Y1005" s="154"/>
      <c r="Z1005" s="154"/>
      <c r="AA1005" s="154"/>
      <c r="AB1005" s="154"/>
      <c r="AC1005" s="154"/>
      <c r="AD1005" s="154"/>
      <c r="AE1005" s="154"/>
      <c r="AF1005" s="154"/>
      <c r="AG1005" s="154"/>
      <c r="AH1005" s="154"/>
      <c r="AI1005" s="154"/>
      <c r="AJ1005" s="154"/>
      <c r="AK1005" s="154"/>
    </row>
    <row r="1006" spans="1:37" s="168" customFormat="1" ht="15.75" hidden="1" x14ac:dyDescent="0.25">
      <c r="A1006" s="167"/>
      <c r="B1006" s="89" t="s">
        <v>749</v>
      </c>
      <c r="C1006" s="92" t="s">
        <v>85</v>
      </c>
      <c r="D1006" s="92"/>
      <c r="E1006" s="227">
        <v>2023</v>
      </c>
      <c r="F1006" s="227" t="s">
        <v>730</v>
      </c>
      <c r="G1006" s="89">
        <f>SUMIF($E$1007:$E$1010,$E$1006,$G$1007:$G$1010)</f>
        <v>0</v>
      </c>
      <c r="H1006" s="93">
        <f>SUMIF($E$1007:$E$1010,$E$1006,$H$1007:$H$1010)</f>
        <v>0</v>
      </c>
      <c r="I1006" s="93">
        <f>SUMIF($E$1007:$E$1010,$E$1006,$I$1007:$I$1010)</f>
        <v>0</v>
      </c>
      <c r="J1006" s="44"/>
      <c r="K1006" s="44"/>
      <c r="L1006" s="154"/>
      <c r="M1006" s="154"/>
      <c r="N1006" s="154"/>
      <c r="O1006" s="154"/>
      <c r="P1006" s="154"/>
      <c r="Q1006" s="154"/>
      <c r="R1006" s="154"/>
      <c r="S1006" s="154"/>
      <c r="T1006" s="154"/>
      <c r="U1006" s="154"/>
      <c r="V1006" s="154"/>
      <c r="W1006" s="154"/>
      <c r="X1006" s="154"/>
      <c r="Y1006" s="154"/>
      <c r="Z1006" s="154"/>
      <c r="AA1006" s="154"/>
      <c r="AB1006" s="154"/>
      <c r="AC1006" s="154"/>
      <c r="AD1006" s="154"/>
      <c r="AE1006" s="154"/>
      <c r="AF1006" s="154"/>
      <c r="AG1006" s="154"/>
      <c r="AH1006" s="154"/>
      <c r="AI1006" s="154"/>
      <c r="AJ1006" s="154"/>
      <c r="AK1006" s="154"/>
    </row>
    <row r="1007" spans="1:37" s="154" customFormat="1" ht="15.75" hidden="1" outlineLevel="1" x14ac:dyDescent="0.25">
      <c r="A1007" s="167"/>
      <c r="B1007" s="66"/>
      <c r="C1007" s="79"/>
      <c r="D1007" s="79"/>
      <c r="E1007" s="167">
        <v>2022</v>
      </c>
      <c r="F1007" s="167"/>
      <c r="G1007" s="66"/>
      <c r="H1007" s="66"/>
      <c r="I1007" s="66"/>
      <c r="J1007" s="29"/>
      <c r="K1007" s="29"/>
    </row>
    <row r="1008" spans="1:37" s="154" customFormat="1" ht="15.75" hidden="1" outlineLevel="1" x14ac:dyDescent="0.25">
      <c r="A1008" s="167"/>
      <c r="B1008" s="66"/>
      <c r="C1008" s="79"/>
      <c r="D1008" s="79"/>
      <c r="E1008" s="167">
        <v>2022</v>
      </c>
      <c r="F1008" s="167"/>
      <c r="G1008" s="66"/>
      <c r="H1008" s="66"/>
      <c r="I1008" s="66"/>
      <c r="J1008" s="29"/>
      <c r="K1008" s="29"/>
    </row>
    <row r="1009" spans="1:37" s="154" customFormat="1" ht="15.75" hidden="1" outlineLevel="1" x14ac:dyDescent="0.25">
      <c r="A1009" s="167"/>
      <c r="B1009" s="66"/>
      <c r="C1009" s="79"/>
      <c r="D1009" s="79"/>
      <c r="E1009" s="167">
        <v>2022</v>
      </c>
      <c r="F1009" s="167"/>
      <c r="G1009" s="66"/>
      <c r="H1009" s="66"/>
      <c r="I1009" s="66"/>
      <c r="J1009" s="29"/>
      <c r="K1009" s="29"/>
    </row>
    <row r="1010" spans="1:37" s="154" customFormat="1" ht="15.75" hidden="1" outlineLevel="1" x14ac:dyDescent="0.25">
      <c r="A1010" s="167"/>
      <c r="B1010" s="66"/>
      <c r="C1010" s="79"/>
      <c r="D1010" s="79"/>
      <c r="E1010" s="167">
        <v>2022</v>
      </c>
      <c r="F1010" s="167"/>
      <c r="G1010" s="66"/>
      <c r="H1010" s="66"/>
      <c r="I1010" s="66"/>
      <c r="J1010" s="29"/>
      <c r="K1010" s="29"/>
    </row>
    <row r="1011" spans="1:37" s="154" customFormat="1" ht="15.75" collapsed="1" x14ac:dyDescent="0.25">
      <c r="A1011" s="185"/>
      <c r="B1011" s="66"/>
      <c r="C1011" s="118"/>
      <c r="D1011" s="118"/>
      <c r="E1011" s="167"/>
      <c r="F1011" s="167"/>
      <c r="G1011" s="66"/>
      <c r="H1011" s="66"/>
      <c r="I1011" s="102"/>
      <c r="J1011" s="101"/>
      <c r="K1011" s="101"/>
    </row>
    <row r="1012" spans="1:37" s="154" customFormat="1" ht="39" x14ac:dyDescent="0.25">
      <c r="A1012" s="318"/>
      <c r="B1012" s="221"/>
      <c r="C1012" s="221" t="s">
        <v>751</v>
      </c>
      <c r="D1012" s="222"/>
      <c r="E1012" s="222"/>
      <c r="F1012" s="222"/>
      <c r="G1012" s="222"/>
      <c r="H1012" s="222"/>
      <c r="I1012" s="223"/>
      <c r="J1012" s="153"/>
      <c r="K1012" s="153"/>
    </row>
    <row r="1013" spans="1:37" s="154" customFormat="1" ht="19.5" customHeight="1" collapsed="1" x14ac:dyDescent="0.25">
      <c r="A1013" s="319"/>
      <c r="B1013" s="312" t="s">
        <v>752</v>
      </c>
      <c r="C1013" s="316" t="s">
        <v>753</v>
      </c>
      <c r="D1013" s="239"/>
      <c r="E1013" s="321"/>
      <c r="F1013" s="312" t="s">
        <v>110</v>
      </c>
      <c r="G1013" s="312"/>
      <c r="H1013" s="312"/>
      <c r="I1013" s="314"/>
      <c r="J1013" s="49"/>
      <c r="K1013" s="49"/>
    </row>
    <row r="1014" spans="1:37" s="154" customFormat="1" ht="16.5" customHeight="1" x14ac:dyDescent="0.25">
      <c r="A1014" s="319"/>
      <c r="B1014" s="313"/>
      <c r="C1014" s="317"/>
      <c r="D1014" s="97"/>
      <c r="E1014" s="322"/>
      <c r="F1014" s="313" t="s">
        <v>110</v>
      </c>
      <c r="G1014" s="313"/>
      <c r="H1014" s="313"/>
      <c r="I1014" s="315"/>
      <c r="J1014" s="96"/>
      <c r="K1014" s="96"/>
    </row>
    <row r="1015" spans="1:37" s="154" customFormat="1" ht="31.5" x14ac:dyDescent="0.25">
      <c r="A1015" s="319"/>
      <c r="B1015" s="98" t="s">
        <v>752</v>
      </c>
      <c r="C1015" s="79" t="s">
        <v>84</v>
      </c>
      <c r="D1015" s="66">
        <v>2025</v>
      </c>
      <c r="E1015" s="227">
        <v>2021</v>
      </c>
      <c r="F1015" s="212" t="s">
        <v>110</v>
      </c>
      <c r="G1015" s="98">
        <f>SUM(G1018:G1138)</f>
        <v>123</v>
      </c>
      <c r="H1015" s="98">
        <f>SUM(H1018:H1138)</f>
        <v>677.05</v>
      </c>
      <c r="I1015" s="99">
        <f>SUM(I1018:I1138)</f>
        <v>2726.4809000000023</v>
      </c>
      <c r="J1015" s="131"/>
      <c r="K1015" s="131"/>
    </row>
    <row r="1016" spans="1:37" s="168" customFormat="1" ht="16.5" hidden="1" customHeight="1" x14ac:dyDescent="0.25">
      <c r="A1016" s="320"/>
      <c r="B1016" s="89" t="s">
        <v>752</v>
      </c>
      <c r="C1016" s="92" t="s">
        <v>85</v>
      </c>
      <c r="D1016" s="92"/>
      <c r="E1016" s="227">
        <v>2022</v>
      </c>
      <c r="F1016" s="227" t="s">
        <v>110</v>
      </c>
      <c r="G1016" s="89">
        <f>SUMIF($E$1018:$E$1139,$E$1016,$G$1018:$G$1139)</f>
        <v>3</v>
      </c>
      <c r="H1016" s="93">
        <f>SUMIF($E$1018:$E$1139,$E$1016,$H$1018:$H$1139)</f>
        <v>16</v>
      </c>
      <c r="I1016" s="93">
        <f>SUMIF($E$1018:$E$1139,$E$1016,$I$1018:$I$1139)</f>
        <v>67.598700000000008</v>
      </c>
      <c r="J1016" s="44"/>
      <c r="K1016" s="44"/>
      <c r="L1016" s="154"/>
      <c r="M1016" s="154"/>
      <c r="N1016" s="154"/>
      <c r="O1016" s="154"/>
      <c r="P1016" s="154"/>
      <c r="Q1016" s="154"/>
      <c r="R1016" s="154"/>
      <c r="S1016" s="154"/>
      <c r="T1016" s="154"/>
      <c r="U1016" s="154"/>
      <c r="V1016" s="154"/>
      <c r="W1016" s="154"/>
      <c r="X1016" s="154"/>
      <c r="Y1016" s="154"/>
      <c r="Z1016" s="154"/>
      <c r="AA1016" s="154"/>
      <c r="AB1016" s="154"/>
      <c r="AC1016" s="154"/>
      <c r="AD1016" s="154"/>
      <c r="AE1016" s="154"/>
      <c r="AF1016" s="154"/>
      <c r="AG1016" s="154"/>
      <c r="AH1016" s="154"/>
      <c r="AI1016" s="154"/>
      <c r="AJ1016" s="154"/>
      <c r="AK1016" s="154"/>
    </row>
    <row r="1017" spans="1:37" s="168" customFormat="1" ht="15.75" hidden="1" x14ac:dyDescent="0.25">
      <c r="A1017" s="167"/>
      <c r="B1017" s="89" t="s">
        <v>752</v>
      </c>
      <c r="C1017" s="92" t="s">
        <v>86</v>
      </c>
      <c r="D1017" s="92"/>
      <c r="E1017" s="227">
        <v>2023</v>
      </c>
      <c r="F1017" s="227" t="s">
        <v>110</v>
      </c>
      <c r="G1017" s="89">
        <f>SUMIF($E$1018:$E$1139,$E$1017,$G$1018:$G$1139)</f>
        <v>1</v>
      </c>
      <c r="H1017" s="93">
        <f>SUMIF($E$1018:$E$1139,$E$1017,$H$1018:$H$1139)</f>
        <v>5</v>
      </c>
      <c r="I1017" s="93">
        <f>SUMIF($E$1018:$E$1139,$E$1017,$I$1018:$I$1139)</f>
        <v>22.532900000000001</v>
      </c>
      <c r="J1017" s="44"/>
      <c r="K1017" s="44"/>
      <c r="L1017" s="154"/>
      <c r="M1017" s="154"/>
      <c r="N1017" s="154"/>
      <c r="O1017" s="154"/>
      <c r="P1017" s="154"/>
      <c r="Q1017" s="154"/>
      <c r="R1017" s="154"/>
      <c r="S1017" s="154"/>
      <c r="T1017" s="154"/>
      <c r="U1017" s="154"/>
      <c r="V1017" s="154"/>
      <c r="W1017" s="154"/>
      <c r="X1017" s="154"/>
      <c r="Y1017" s="154"/>
      <c r="Z1017" s="154"/>
      <c r="AA1017" s="154"/>
      <c r="AB1017" s="154"/>
      <c r="AC1017" s="154"/>
      <c r="AD1017" s="154"/>
      <c r="AE1017" s="154"/>
      <c r="AF1017" s="154"/>
      <c r="AG1017" s="154"/>
      <c r="AH1017" s="154"/>
      <c r="AI1017" s="154"/>
      <c r="AJ1017" s="154"/>
      <c r="AK1017" s="154"/>
    </row>
    <row r="1018" spans="1:37" s="154" customFormat="1" ht="63" outlineLevel="1" x14ac:dyDescent="0.25">
      <c r="A1018" s="167"/>
      <c r="B1018" s="66" t="s">
        <v>752</v>
      </c>
      <c r="C1018" s="79" t="s">
        <v>754</v>
      </c>
      <c r="D1018" s="66">
        <v>2025</v>
      </c>
      <c r="E1018" s="167">
        <v>2022</v>
      </c>
      <c r="F1018" s="167" t="s">
        <v>110</v>
      </c>
      <c r="G1018" s="66">
        <v>1</v>
      </c>
      <c r="H1018" s="102">
        <v>4</v>
      </c>
      <c r="I1018" s="240">
        <f>22532.9*G1018/1000</f>
        <v>22.532900000000001</v>
      </c>
      <c r="J1018" s="101"/>
      <c r="K1018" s="101"/>
    </row>
    <row r="1019" spans="1:37" s="154" customFormat="1" ht="63" outlineLevel="1" x14ac:dyDescent="0.25">
      <c r="A1019" s="167"/>
      <c r="B1019" s="66" t="s">
        <v>752</v>
      </c>
      <c r="C1019" s="79" t="s">
        <v>755</v>
      </c>
      <c r="D1019" s="66">
        <v>2025</v>
      </c>
      <c r="E1019" s="167">
        <v>2022</v>
      </c>
      <c r="F1019" s="167" t="s">
        <v>110</v>
      </c>
      <c r="G1019" s="66">
        <v>1</v>
      </c>
      <c r="H1019" s="102">
        <v>7</v>
      </c>
      <c r="I1019" s="240">
        <f t="shared" ref="I1019:I1029" si="6">22532.9*G1019/1000</f>
        <v>22.532900000000001</v>
      </c>
      <c r="J1019" s="101"/>
      <c r="K1019" s="101"/>
    </row>
    <row r="1020" spans="1:37" s="154" customFormat="1" ht="78.75" outlineLevel="1" x14ac:dyDescent="0.25">
      <c r="A1020" s="167"/>
      <c r="B1020" s="66" t="s">
        <v>752</v>
      </c>
      <c r="C1020" s="79" t="s">
        <v>756</v>
      </c>
      <c r="D1020" s="66">
        <v>2025</v>
      </c>
      <c r="E1020" s="167">
        <v>2022</v>
      </c>
      <c r="F1020" s="167" t="s">
        <v>110</v>
      </c>
      <c r="G1020" s="66">
        <v>1</v>
      </c>
      <c r="H1020" s="102">
        <v>5</v>
      </c>
      <c r="I1020" s="240">
        <f t="shared" si="6"/>
        <v>22.532900000000001</v>
      </c>
      <c r="J1020" s="101"/>
      <c r="K1020" s="101"/>
    </row>
    <row r="1021" spans="1:37" s="154" customFormat="1" ht="94.5" outlineLevel="1" x14ac:dyDescent="0.25">
      <c r="A1021" s="167"/>
      <c r="B1021" s="66" t="s">
        <v>752</v>
      </c>
      <c r="C1021" s="79" t="s">
        <v>757</v>
      </c>
      <c r="D1021" s="66">
        <v>2025</v>
      </c>
      <c r="E1021" s="212">
        <v>2023</v>
      </c>
      <c r="F1021" s="167" t="s">
        <v>110</v>
      </c>
      <c r="G1021" s="66">
        <v>1</v>
      </c>
      <c r="H1021" s="102">
        <v>5</v>
      </c>
      <c r="I1021" s="240">
        <f t="shared" si="6"/>
        <v>22.532900000000001</v>
      </c>
      <c r="J1021" s="131"/>
      <c r="K1021" s="131"/>
    </row>
    <row r="1022" spans="1:37" s="154" customFormat="1" ht="78.75" outlineLevel="1" x14ac:dyDescent="0.25">
      <c r="A1022" s="167"/>
      <c r="B1022" s="66" t="s">
        <v>752</v>
      </c>
      <c r="C1022" s="79" t="s">
        <v>758</v>
      </c>
      <c r="D1022" s="66">
        <v>2025</v>
      </c>
      <c r="E1022" s="241"/>
      <c r="F1022" s="167" t="s">
        <v>110</v>
      </c>
      <c r="G1022" s="66">
        <v>1</v>
      </c>
      <c r="H1022" s="102">
        <v>5</v>
      </c>
      <c r="I1022" s="240">
        <f t="shared" si="6"/>
        <v>22.532900000000001</v>
      </c>
      <c r="J1022" s="131"/>
      <c r="K1022" s="131"/>
    </row>
    <row r="1023" spans="1:37" s="154" customFormat="1" ht="94.5" outlineLevel="1" x14ac:dyDescent="0.25">
      <c r="A1023" s="167"/>
      <c r="B1023" s="66" t="s">
        <v>752</v>
      </c>
      <c r="C1023" s="79" t="s">
        <v>759</v>
      </c>
      <c r="D1023" s="66">
        <v>2025</v>
      </c>
      <c r="E1023" s="241"/>
      <c r="F1023" s="167" t="s">
        <v>110</v>
      </c>
      <c r="G1023" s="66">
        <v>1</v>
      </c>
      <c r="H1023" s="102">
        <v>5</v>
      </c>
      <c r="I1023" s="240">
        <f t="shared" si="6"/>
        <v>22.532900000000001</v>
      </c>
      <c r="J1023" s="131"/>
      <c r="K1023" s="131"/>
    </row>
    <row r="1024" spans="1:37" s="154" customFormat="1" ht="78.75" outlineLevel="1" x14ac:dyDescent="0.25">
      <c r="A1024" s="167"/>
      <c r="B1024" s="66" t="s">
        <v>752</v>
      </c>
      <c r="C1024" s="79" t="s">
        <v>760</v>
      </c>
      <c r="D1024" s="66">
        <v>2025</v>
      </c>
      <c r="E1024" s="241"/>
      <c r="F1024" s="167" t="s">
        <v>110</v>
      </c>
      <c r="G1024" s="66">
        <v>1</v>
      </c>
      <c r="H1024" s="102">
        <v>3</v>
      </c>
      <c r="I1024" s="240">
        <f t="shared" si="6"/>
        <v>22.532900000000001</v>
      </c>
      <c r="J1024" s="131"/>
      <c r="K1024" s="131"/>
    </row>
    <row r="1025" spans="1:11" s="154" customFormat="1" ht="78.75" outlineLevel="1" x14ac:dyDescent="0.25">
      <c r="A1025" s="167"/>
      <c r="B1025" s="66" t="s">
        <v>752</v>
      </c>
      <c r="C1025" s="79" t="s">
        <v>761</v>
      </c>
      <c r="D1025" s="66">
        <v>2025</v>
      </c>
      <c r="E1025" s="241"/>
      <c r="F1025" s="167" t="s">
        <v>110</v>
      </c>
      <c r="G1025" s="66">
        <v>1</v>
      </c>
      <c r="H1025" s="102">
        <v>3</v>
      </c>
      <c r="I1025" s="240">
        <f t="shared" si="6"/>
        <v>22.532900000000001</v>
      </c>
      <c r="J1025" s="131"/>
      <c r="K1025" s="131"/>
    </row>
    <row r="1026" spans="1:11" s="154" customFormat="1" ht="78.75" outlineLevel="1" x14ac:dyDescent="0.25">
      <c r="A1026" s="167"/>
      <c r="B1026" s="66" t="s">
        <v>752</v>
      </c>
      <c r="C1026" s="79" t="s">
        <v>762</v>
      </c>
      <c r="D1026" s="66">
        <v>2025</v>
      </c>
      <c r="E1026" s="241"/>
      <c r="F1026" s="167" t="s">
        <v>110</v>
      </c>
      <c r="G1026" s="66">
        <v>1</v>
      </c>
      <c r="H1026" s="242">
        <v>1.5</v>
      </c>
      <c r="I1026" s="240">
        <f t="shared" si="6"/>
        <v>22.532900000000001</v>
      </c>
      <c r="J1026" s="131"/>
      <c r="K1026" s="131"/>
    </row>
    <row r="1027" spans="1:11" s="154" customFormat="1" ht="78.75" outlineLevel="1" x14ac:dyDescent="0.25">
      <c r="A1027" s="167"/>
      <c r="B1027" s="66" t="s">
        <v>752</v>
      </c>
      <c r="C1027" s="79" t="s">
        <v>763</v>
      </c>
      <c r="D1027" s="66">
        <v>2025</v>
      </c>
      <c r="E1027" s="241"/>
      <c r="F1027" s="167" t="s">
        <v>110</v>
      </c>
      <c r="G1027" s="66">
        <v>1</v>
      </c>
      <c r="H1027" s="102">
        <v>3</v>
      </c>
      <c r="I1027" s="240">
        <f t="shared" si="6"/>
        <v>22.532900000000001</v>
      </c>
      <c r="J1027" s="131"/>
      <c r="K1027" s="131"/>
    </row>
    <row r="1028" spans="1:11" s="154" customFormat="1" ht="78.75" outlineLevel="1" x14ac:dyDescent="0.25">
      <c r="A1028" s="167"/>
      <c r="B1028" s="66" t="s">
        <v>752</v>
      </c>
      <c r="C1028" s="79" t="s">
        <v>764</v>
      </c>
      <c r="D1028" s="66">
        <v>2025</v>
      </c>
      <c r="E1028" s="241"/>
      <c r="F1028" s="167" t="s">
        <v>110</v>
      </c>
      <c r="G1028" s="66">
        <v>1</v>
      </c>
      <c r="H1028" s="102">
        <v>3</v>
      </c>
      <c r="I1028" s="240">
        <f t="shared" si="6"/>
        <v>22.532900000000001</v>
      </c>
      <c r="J1028" s="131"/>
      <c r="K1028" s="131"/>
    </row>
    <row r="1029" spans="1:11" s="154" customFormat="1" ht="94.5" outlineLevel="1" x14ac:dyDescent="0.25">
      <c r="A1029" s="167"/>
      <c r="B1029" s="66" t="s">
        <v>752</v>
      </c>
      <c r="C1029" s="79" t="s">
        <v>765</v>
      </c>
      <c r="D1029" s="66">
        <v>2025</v>
      </c>
      <c r="E1029" s="241"/>
      <c r="F1029" s="167" t="s">
        <v>110</v>
      </c>
      <c r="G1029" s="66">
        <v>1</v>
      </c>
      <c r="H1029" s="102">
        <v>3</v>
      </c>
      <c r="I1029" s="240">
        <f t="shared" si="6"/>
        <v>22.532900000000001</v>
      </c>
      <c r="J1029" s="131"/>
      <c r="K1029" s="131"/>
    </row>
    <row r="1030" spans="1:11" s="154" customFormat="1" ht="47.25" outlineLevel="1" x14ac:dyDescent="0.25">
      <c r="A1030" s="167"/>
      <c r="B1030" s="124" t="s">
        <v>752</v>
      </c>
      <c r="C1030" s="199" t="s">
        <v>766</v>
      </c>
      <c r="D1030" s="66">
        <v>2025</v>
      </c>
      <c r="E1030" s="241"/>
      <c r="F1030" s="167" t="s">
        <v>110</v>
      </c>
      <c r="G1030" s="66">
        <v>1</v>
      </c>
      <c r="H1030" s="102">
        <v>7</v>
      </c>
      <c r="I1030" s="100">
        <v>22.532900000000001</v>
      </c>
      <c r="J1030" s="131"/>
      <c r="K1030" s="131"/>
    </row>
    <row r="1031" spans="1:11" s="154" customFormat="1" ht="47.25" outlineLevel="1" x14ac:dyDescent="0.25">
      <c r="A1031" s="167"/>
      <c r="B1031" s="124" t="s">
        <v>752</v>
      </c>
      <c r="C1031" s="199" t="s">
        <v>767</v>
      </c>
      <c r="D1031" s="66">
        <v>2025</v>
      </c>
      <c r="E1031" s="241"/>
      <c r="F1031" s="167" t="s">
        <v>110</v>
      </c>
      <c r="G1031" s="66">
        <v>1</v>
      </c>
      <c r="H1031" s="102">
        <v>5</v>
      </c>
      <c r="I1031" s="100">
        <v>22.532900000000001</v>
      </c>
      <c r="J1031" s="131"/>
      <c r="K1031" s="131"/>
    </row>
    <row r="1032" spans="1:11" s="154" customFormat="1" ht="47.25" outlineLevel="1" x14ac:dyDescent="0.25">
      <c r="A1032" s="167"/>
      <c r="B1032" s="124" t="s">
        <v>752</v>
      </c>
      <c r="C1032" s="199" t="s">
        <v>768</v>
      </c>
      <c r="D1032" s="66">
        <v>2025</v>
      </c>
      <c r="E1032" s="241"/>
      <c r="F1032" s="167" t="s">
        <v>110</v>
      </c>
      <c r="G1032" s="66">
        <v>1</v>
      </c>
      <c r="H1032" s="102">
        <v>5</v>
      </c>
      <c r="I1032" s="100">
        <v>22.532900000000001</v>
      </c>
      <c r="J1032" s="131"/>
      <c r="K1032" s="131"/>
    </row>
    <row r="1033" spans="1:11" s="154" customFormat="1" ht="47.25" outlineLevel="1" x14ac:dyDescent="0.25">
      <c r="A1033" s="167"/>
      <c r="B1033" s="124" t="s">
        <v>752</v>
      </c>
      <c r="C1033" s="199" t="s">
        <v>769</v>
      </c>
      <c r="D1033" s="66">
        <v>2025</v>
      </c>
      <c r="E1033" s="241"/>
      <c r="F1033" s="167" t="s">
        <v>110</v>
      </c>
      <c r="G1033" s="66">
        <v>1</v>
      </c>
      <c r="H1033" s="102">
        <v>5</v>
      </c>
      <c r="I1033" s="100">
        <v>22.532900000000001</v>
      </c>
      <c r="J1033" s="131"/>
      <c r="K1033" s="131"/>
    </row>
    <row r="1034" spans="1:11" s="154" customFormat="1" ht="47.25" outlineLevel="1" x14ac:dyDescent="0.25">
      <c r="A1034" s="167"/>
      <c r="B1034" s="124" t="s">
        <v>752</v>
      </c>
      <c r="C1034" s="199" t="s">
        <v>770</v>
      </c>
      <c r="D1034" s="66">
        <v>2025</v>
      </c>
      <c r="E1034" s="241"/>
      <c r="F1034" s="167" t="s">
        <v>110</v>
      </c>
      <c r="G1034" s="66">
        <v>1</v>
      </c>
      <c r="H1034" s="102">
        <v>3</v>
      </c>
      <c r="I1034" s="100">
        <v>22.532900000000001</v>
      </c>
      <c r="J1034" s="131"/>
      <c r="K1034" s="131"/>
    </row>
    <row r="1035" spans="1:11" s="154" customFormat="1" ht="47.25" outlineLevel="1" x14ac:dyDescent="0.25">
      <c r="A1035" s="167"/>
      <c r="B1035" s="124" t="s">
        <v>752</v>
      </c>
      <c r="C1035" s="199" t="s">
        <v>771</v>
      </c>
      <c r="D1035" s="66">
        <v>2025</v>
      </c>
      <c r="E1035" s="241"/>
      <c r="F1035" s="167" t="s">
        <v>110</v>
      </c>
      <c r="G1035" s="66">
        <v>1</v>
      </c>
      <c r="H1035" s="102">
        <v>5</v>
      </c>
      <c r="I1035" s="100">
        <v>22.532900000000001</v>
      </c>
      <c r="J1035" s="131"/>
      <c r="K1035" s="131"/>
    </row>
    <row r="1036" spans="1:11" s="154" customFormat="1" ht="47.25" outlineLevel="1" x14ac:dyDescent="0.25">
      <c r="A1036" s="167"/>
      <c r="B1036" s="124" t="s">
        <v>752</v>
      </c>
      <c r="C1036" s="199" t="s">
        <v>772</v>
      </c>
      <c r="D1036" s="66">
        <v>2025</v>
      </c>
      <c r="E1036" s="241"/>
      <c r="F1036" s="167" t="s">
        <v>110</v>
      </c>
      <c r="G1036" s="66">
        <v>1</v>
      </c>
      <c r="H1036" s="102">
        <v>5</v>
      </c>
      <c r="I1036" s="100">
        <v>22.532900000000001</v>
      </c>
      <c r="J1036" s="131"/>
      <c r="K1036" s="131"/>
    </row>
    <row r="1037" spans="1:11" s="154" customFormat="1" ht="47.25" outlineLevel="1" x14ac:dyDescent="0.25">
      <c r="A1037" s="167"/>
      <c r="B1037" s="124" t="s">
        <v>752</v>
      </c>
      <c r="C1037" s="199" t="s">
        <v>773</v>
      </c>
      <c r="D1037" s="66">
        <v>2025</v>
      </c>
      <c r="E1037" s="241"/>
      <c r="F1037" s="167" t="s">
        <v>110</v>
      </c>
      <c r="G1037" s="66">
        <v>1</v>
      </c>
      <c r="H1037" s="102">
        <v>5</v>
      </c>
      <c r="I1037" s="100">
        <v>22.532900000000001</v>
      </c>
      <c r="J1037" s="131"/>
      <c r="K1037" s="131"/>
    </row>
    <row r="1038" spans="1:11" s="154" customFormat="1" ht="47.25" outlineLevel="1" x14ac:dyDescent="0.25">
      <c r="A1038" s="167"/>
      <c r="B1038" s="124" t="s">
        <v>752</v>
      </c>
      <c r="C1038" s="199" t="s">
        <v>774</v>
      </c>
      <c r="D1038" s="66">
        <v>2025</v>
      </c>
      <c r="E1038" s="241"/>
      <c r="F1038" s="167" t="s">
        <v>110</v>
      </c>
      <c r="G1038" s="66">
        <v>1</v>
      </c>
      <c r="H1038" s="102">
        <v>7</v>
      </c>
      <c r="I1038" s="100">
        <v>22.532900000000001</v>
      </c>
      <c r="J1038" s="131"/>
      <c r="K1038" s="131"/>
    </row>
    <row r="1039" spans="1:11" s="154" customFormat="1" ht="47.25" outlineLevel="1" x14ac:dyDescent="0.25">
      <c r="A1039" s="167"/>
      <c r="B1039" s="66" t="s">
        <v>752</v>
      </c>
      <c r="C1039" s="79" t="s">
        <v>775</v>
      </c>
      <c r="D1039" s="66">
        <v>2025</v>
      </c>
      <c r="E1039" s="241"/>
      <c r="F1039" s="66" t="s">
        <v>110</v>
      </c>
      <c r="G1039" s="66">
        <v>1</v>
      </c>
      <c r="H1039" s="104">
        <v>7</v>
      </c>
      <c r="I1039" s="243">
        <v>22.532900000000001</v>
      </c>
      <c r="J1039" s="131"/>
      <c r="K1039" s="131"/>
    </row>
    <row r="1040" spans="1:11" s="154" customFormat="1" ht="47.25" outlineLevel="1" x14ac:dyDescent="0.25">
      <c r="A1040" s="167"/>
      <c r="B1040" s="66" t="s">
        <v>752</v>
      </c>
      <c r="C1040" s="79" t="s">
        <v>776</v>
      </c>
      <c r="D1040" s="66">
        <v>2025</v>
      </c>
      <c r="E1040" s="241"/>
      <c r="F1040" s="66" t="s">
        <v>110</v>
      </c>
      <c r="G1040" s="66">
        <v>1</v>
      </c>
      <c r="H1040" s="104">
        <v>3</v>
      </c>
      <c r="I1040" s="243">
        <v>22.532900000000001</v>
      </c>
      <c r="J1040" s="131"/>
      <c r="K1040" s="131"/>
    </row>
    <row r="1041" spans="1:11" s="154" customFormat="1" ht="47.25" outlineLevel="1" x14ac:dyDescent="0.25">
      <c r="A1041" s="167"/>
      <c r="B1041" s="66" t="s">
        <v>752</v>
      </c>
      <c r="C1041" s="79" t="s">
        <v>777</v>
      </c>
      <c r="D1041" s="66">
        <v>2025</v>
      </c>
      <c r="E1041" s="241"/>
      <c r="F1041" s="66" t="s">
        <v>110</v>
      </c>
      <c r="G1041" s="66">
        <v>1</v>
      </c>
      <c r="H1041" s="104">
        <v>7</v>
      </c>
      <c r="I1041" s="243">
        <v>22.532900000000001</v>
      </c>
      <c r="J1041" s="131"/>
      <c r="K1041" s="131"/>
    </row>
    <row r="1042" spans="1:11" s="154" customFormat="1" ht="47.25" outlineLevel="1" x14ac:dyDescent="0.25">
      <c r="A1042" s="167"/>
      <c r="B1042" s="66" t="s">
        <v>752</v>
      </c>
      <c r="C1042" s="79" t="s">
        <v>778</v>
      </c>
      <c r="D1042" s="66">
        <v>2025</v>
      </c>
      <c r="E1042" s="241"/>
      <c r="F1042" s="66" t="s">
        <v>110</v>
      </c>
      <c r="G1042" s="66">
        <v>1</v>
      </c>
      <c r="H1042" s="104">
        <v>5</v>
      </c>
      <c r="I1042" s="243">
        <v>22.532900000000001</v>
      </c>
      <c r="J1042" s="131"/>
      <c r="K1042" s="131"/>
    </row>
    <row r="1043" spans="1:11" s="154" customFormat="1" ht="47.25" outlineLevel="1" x14ac:dyDescent="0.25">
      <c r="A1043" s="167"/>
      <c r="B1043" s="66" t="s">
        <v>752</v>
      </c>
      <c r="C1043" s="79" t="s">
        <v>779</v>
      </c>
      <c r="D1043" s="66">
        <v>2025</v>
      </c>
      <c r="E1043" s="241"/>
      <c r="F1043" s="66" t="s">
        <v>110</v>
      </c>
      <c r="G1043" s="66">
        <v>1</v>
      </c>
      <c r="H1043" s="104">
        <v>5</v>
      </c>
      <c r="I1043" s="243">
        <v>22.532900000000001</v>
      </c>
      <c r="J1043" s="131"/>
      <c r="K1043" s="131"/>
    </row>
    <row r="1044" spans="1:11" s="154" customFormat="1" ht="47.25" outlineLevel="1" x14ac:dyDescent="0.25">
      <c r="A1044" s="167"/>
      <c r="B1044" s="66" t="s">
        <v>752</v>
      </c>
      <c r="C1044" s="79" t="s">
        <v>780</v>
      </c>
      <c r="D1044" s="66">
        <v>2025</v>
      </c>
      <c r="E1044" s="241"/>
      <c r="F1044" s="66" t="s">
        <v>110</v>
      </c>
      <c r="G1044" s="66">
        <v>1</v>
      </c>
      <c r="H1044" s="104">
        <v>5</v>
      </c>
      <c r="I1044" s="243">
        <v>22.532900000000001</v>
      </c>
      <c r="J1044" s="131"/>
      <c r="K1044" s="131"/>
    </row>
    <row r="1045" spans="1:11" s="154" customFormat="1" ht="47.25" outlineLevel="1" x14ac:dyDescent="0.25">
      <c r="A1045" s="167"/>
      <c r="B1045" s="66" t="s">
        <v>752</v>
      </c>
      <c r="C1045" s="79" t="s">
        <v>781</v>
      </c>
      <c r="D1045" s="66">
        <v>2025</v>
      </c>
      <c r="E1045" s="241"/>
      <c r="F1045" s="66" t="s">
        <v>110</v>
      </c>
      <c r="G1045" s="66">
        <v>3</v>
      </c>
      <c r="H1045" s="104">
        <v>7</v>
      </c>
      <c r="I1045" s="243">
        <v>22.532900000000001</v>
      </c>
      <c r="J1045" s="131"/>
      <c r="K1045" s="131"/>
    </row>
    <row r="1046" spans="1:11" s="154" customFormat="1" ht="63" outlineLevel="1" x14ac:dyDescent="0.25">
      <c r="A1046" s="167"/>
      <c r="B1046" s="66" t="s">
        <v>752</v>
      </c>
      <c r="C1046" s="79" t="s">
        <v>782</v>
      </c>
      <c r="D1046" s="66">
        <v>2025</v>
      </c>
      <c r="E1046" s="241"/>
      <c r="F1046" s="66" t="s">
        <v>110</v>
      </c>
      <c r="G1046" s="66">
        <v>1</v>
      </c>
      <c r="H1046" s="104">
        <v>5</v>
      </c>
      <c r="I1046" s="243">
        <v>22.532900000000001</v>
      </c>
      <c r="J1046" s="131"/>
      <c r="K1046" s="131"/>
    </row>
    <row r="1047" spans="1:11" s="154" customFormat="1" ht="63" outlineLevel="1" x14ac:dyDescent="0.25">
      <c r="A1047" s="167"/>
      <c r="B1047" s="66" t="s">
        <v>752</v>
      </c>
      <c r="C1047" s="79" t="s">
        <v>783</v>
      </c>
      <c r="D1047" s="66">
        <v>2025</v>
      </c>
      <c r="E1047" s="241"/>
      <c r="F1047" s="66" t="s">
        <v>110</v>
      </c>
      <c r="G1047" s="66">
        <v>1</v>
      </c>
      <c r="H1047" s="104">
        <v>7</v>
      </c>
      <c r="I1047" s="243">
        <v>22.532900000000001</v>
      </c>
      <c r="J1047" s="131"/>
      <c r="K1047" s="131"/>
    </row>
    <row r="1048" spans="1:11" s="154" customFormat="1" ht="47.25" outlineLevel="1" x14ac:dyDescent="0.25">
      <c r="A1048" s="167"/>
      <c r="B1048" s="66" t="s">
        <v>752</v>
      </c>
      <c r="C1048" s="79" t="s">
        <v>784</v>
      </c>
      <c r="D1048" s="66">
        <v>2025</v>
      </c>
      <c r="E1048" s="241"/>
      <c r="F1048" s="66" t="s">
        <v>110</v>
      </c>
      <c r="G1048" s="66">
        <v>1</v>
      </c>
      <c r="H1048" s="104">
        <v>4</v>
      </c>
      <c r="I1048" s="243">
        <v>22.532900000000001</v>
      </c>
      <c r="J1048" s="131"/>
      <c r="K1048" s="131"/>
    </row>
    <row r="1049" spans="1:11" s="154" customFormat="1" ht="47.25" outlineLevel="1" x14ac:dyDescent="0.25">
      <c r="A1049" s="167"/>
      <c r="B1049" s="66" t="s">
        <v>752</v>
      </c>
      <c r="C1049" s="244" t="s">
        <v>785</v>
      </c>
      <c r="D1049" s="66">
        <v>2025</v>
      </c>
      <c r="E1049" s="241"/>
      <c r="F1049" s="66" t="s">
        <v>110</v>
      </c>
      <c r="G1049" s="66">
        <v>1</v>
      </c>
      <c r="H1049" s="104">
        <v>5</v>
      </c>
      <c r="I1049" s="243">
        <v>22.532900000000001</v>
      </c>
      <c r="J1049" s="131"/>
      <c r="K1049" s="131"/>
    </row>
    <row r="1050" spans="1:11" s="154" customFormat="1" ht="63" outlineLevel="1" x14ac:dyDescent="0.25">
      <c r="A1050" s="167"/>
      <c r="B1050" s="66" t="s">
        <v>752</v>
      </c>
      <c r="C1050" s="245" t="s">
        <v>786</v>
      </c>
      <c r="D1050" s="66">
        <v>2025</v>
      </c>
      <c r="E1050" s="241"/>
      <c r="F1050" s="66" t="s">
        <v>110</v>
      </c>
      <c r="G1050" s="66">
        <v>1</v>
      </c>
      <c r="H1050" s="104">
        <v>7</v>
      </c>
      <c r="I1050" s="243">
        <v>22.532900000000001</v>
      </c>
      <c r="J1050" s="131"/>
      <c r="K1050" s="131"/>
    </row>
    <row r="1051" spans="1:11" s="154" customFormat="1" ht="47.25" outlineLevel="1" x14ac:dyDescent="0.25">
      <c r="A1051" s="167"/>
      <c r="B1051" s="66" t="s">
        <v>752</v>
      </c>
      <c r="C1051" s="245" t="s">
        <v>787</v>
      </c>
      <c r="D1051" s="66">
        <v>2025</v>
      </c>
      <c r="E1051" s="241"/>
      <c r="F1051" s="66" t="s">
        <v>110</v>
      </c>
      <c r="G1051" s="66">
        <v>1</v>
      </c>
      <c r="H1051" s="104">
        <v>7</v>
      </c>
      <c r="I1051" s="243">
        <v>22.532900000000001</v>
      </c>
      <c r="J1051" s="131"/>
      <c r="K1051" s="131"/>
    </row>
    <row r="1052" spans="1:11" s="154" customFormat="1" ht="47.25" outlineLevel="1" x14ac:dyDescent="0.25">
      <c r="A1052" s="167"/>
      <c r="B1052" s="66" t="s">
        <v>752</v>
      </c>
      <c r="C1052" s="245" t="s">
        <v>788</v>
      </c>
      <c r="D1052" s="66">
        <v>2025</v>
      </c>
      <c r="E1052" s="241"/>
      <c r="F1052" s="66" t="s">
        <v>110</v>
      </c>
      <c r="G1052" s="66">
        <v>1</v>
      </c>
      <c r="H1052" s="104">
        <v>7</v>
      </c>
      <c r="I1052" s="243">
        <v>22.532900000000001</v>
      </c>
      <c r="J1052" s="131"/>
      <c r="K1052" s="131"/>
    </row>
    <row r="1053" spans="1:11" s="154" customFormat="1" ht="31.5" outlineLevel="1" x14ac:dyDescent="0.25">
      <c r="A1053" s="167"/>
      <c r="B1053" s="66" t="s">
        <v>752</v>
      </c>
      <c r="C1053" s="245" t="s">
        <v>789</v>
      </c>
      <c r="D1053" s="66">
        <v>2025</v>
      </c>
      <c r="E1053" s="241"/>
      <c r="F1053" s="66" t="s">
        <v>110</v>
      </c>
      <c r="G1053" s="66">
        <v>1</v>
      </c>
      <c r="H1053" s="104">
        <v>7</v>
      </c>
      <c r="I1053" s="243">
        <v>22.532900000000001</v>
      </c>
      <c r="J1053" s="131"/>
      <c r="K1053" s="131"/>
    </row>
    <row r="1054" spans="1:11" s="154" customFormat="1" ht="47.25" outlineLevel="1" x14ac:dyDescent="0.25">
      <c r="A1054" s="167"/>
      <c r="B1054" s="66" t="s">
        <v>752</v>
      </c>
      <c r="C1054" s="245" t="s">
        <v>790</v>
      </c>
      <c r="D1054" s="66">
        <v>2025</v>
      </c>
      <c r="E1054" s="241"/>
      <c r="F1054" s="66" t="s">
        <v>110</v>
      </c>
      <c r="G1054" s="66">
        <v>1</v>
      </c>
      <c r="H1054" s="104">
        <v>5</v>
      </c>
      <c r="I1054" s="243">
        <v>22.532900000000001</v>
      </c>
      <c r="J1054" s="131"/>
      <c r="K1054" s="131"/>
    </row>
    <row r="1055" spans="1:11" s="154" customFormat="1" ht="47.25" outlineLevel="1" x14ac:dyDescent="0.25">
      <c r="A1055" s="167"/>
      <c r="B1055" s="66" t="s">
        <v>752</v>
      </c>
      <c r="C1055" s="245" t="s">
        <v>791</v>
      </c>
      <c r="D1055" s="66">
        <v>2025</v>
      </c>
      <c r="E1055" s="241"/>
      <c r="F1055" s="66" t="s">
        <v>110</v>
      </c>
      <c r="G1055" s="66">
        <v>1</v>
      </c>
      <c r="H1055" s="104">
        <v>5</v>
      </c>
      <c r="I1055" s="243">
        <v>22.532900000000001</v>
      </c>
      <c r="J1055" s="131"/>
      <c r="K1055" s="131"/>
    </row>
    <row r="1056" spans="1:11" s="154" customFormat="1" ht="47.25" outlineLevel="1" x14ac:dyDescent="0.25">
      <c r="A1056" s="167"/>
      <c r="B1056" s="66" t="s">
        <v>752</v>
      </c>
      <c r="C1056" s="245" t="s">
        <v>792</v>
      </c>
      <c r="D1056" s="66">
        <v>2025</v>
      </c>
      <c r="E1056" s="241"/>
      <c r="F1056" s="66" t="s">
        <v>110</v>
      </c>
      <c r="G1056" s="66">
        <v>1</v>
      </c>
      <c r="H1056" s="104">
        <v>5</v>
      </c>
      <c r="I1056" s="243">
        <v>22.532900000000001</v>
      </c>
      <c r="J1056" s="131"/>
      <c r="K1056" s="131"/>
    </row>
    <row r="1057" spans="1:11" s="154" customFormat="1" ht="47.25" outlineLevel="1" x14ac:dyDescent="0.25">
      <c r="A1057" s="167"/>
      <c r="B1057" s="66" t="s">
        <v>752</v>
      </c>
      <c r="C1057" s="245" t="s">
        <v>793</v>
      </c>
      <c r="D1057" s="66">
        <v>2025</v>
      </c>
      <c r="E1057" s="241"/>
      <c r="F1057" s="66" t="s">
        <v>110</v>
      </c>
      <c r="G1057" s="66">
        <v>1</v>
      </c>
      <c r="H1057" s="104">
        <v>5</v>
      </c>
      <c r="I1057" s="243">
        <v>22.532900000000001</v>
      </c>
      <c r="J1057" s="131"/>
      <c r="K1057" s="131"/>
    </row>
    <row r="1058" spans="1:11" s="154" customFormat="1" ht="47.25" outlineLevel="1" x14ac:dyDescent="0.25">
      <c r="A1058" s="167"/>
      <c r="B1058" s="66" t="s">
        <v>752</v>
      </c>
      <c r="C1058" s="245" t="s">
        <v>794</v>
      </c>
      <c r="D1058" s="66">
        <v>2025</v>
      </c>
      <c r="E1058" s="241"/>
      <c r="F1058" s="66" t="s">
        <v>110</v>
      </c>
      <c r="G1058" s="66">
        <v>1</v>
      </c>
      <c r="H1058" s="104">
        <v>4.75</v>
      </c>
      <c r="I1058" s="243">
        <v>22.532900000000001</v>
      </c>
      <c r="J1058" s="131"/>
      <c r="K1058" s="131"/>
    </row>
    <row r="1059" spans="1:11" s="154" customFormat="1" ht="47.25" outlineLevel="1" x14ac:dyDescent="0.25">
      <c r="A1059" s="167"/>
      <c r="B1059" s="66" t="s">
        <v>752</v>
      </c>
      <c r="C1059" s="245" t="s">
        <v>795</v>
      </c>
      <c r="D1059" s="66">
        <v>2025</v>
      </c>
      <c r="E1059" s="241"/>
      <c r="F1059" s="66" t="s">
        <v>110</v>
      </c>
      <c r="G1059" s="66">
        <v>1</v>
      </c>
      <c r="H1059" s="104">
        <v>3.6</v>
      </c>
      <c r="I1059" s="243">
        <v>22.532900000000001</v>
      </c>
      <c r="J1059" s="131"/>
      <c r="K1059" s="131"/>
    </row>
    <row r="1060" spans="1:11" s="154" customFormat="1" ht="47.25" outlineLevel="1" x14ac:dyDescent="0.25">
      <c r="A1060" s="167"/>
      <c r="B1060" s="66" t="s">
        <v>752</v>
      </c>
      <c r="C1060" s="245" t="s">
        <v>796</v>
      </c>
      <c r="D1060" s="66">
        <v>2025</v>
      </c>
      <c r="E1060" s="241"/>
      <c r="F1060" s="66" t="s">
        <v>110</v>
      </c>
      <c r="G1060" s="66">
        <v>1</v>
      </c>
      <c r="H1060" s="104">
        <v>3.6</v>
      </c>
      <c r="I1060" s="243">
        <v>22.532900000000001</v>
      </c>
      <c r="J1060" s="131"/>
      <c r="K1060" s="131"/>
    </row>
    <row r="1061" spans="1:11" s="154" customFormat="1" ht="47.25" outlineLevel="1" x14ac:dyDescent="0.25">
      <c r="A1061" s="167"/>
      <c r="B1061" s="66" t="s">
        <v>752</v>
      </c>
      <c r="C1061" s="245" t="s">
        <v>797</v>
      </c>
      <c r="D1061" s="66">
        <v>2025</v>
      </c>
      <c r="E1061" s="241"/>
      <c r="F1061" s="66" t="s">
        <v>110</v>
      </c>
      <c r="G1061" s="66">
        <v>1</v>
      </c>
      <c r="H1061" s="104">
        <v>3.6</v>
      </c>
      <c r="I1061" s="243">
        <v>22.532900000000001</v>
      </c>
      <c r="J1061" s="131"/>
      <c r="K1061" s="131"/>
    </row>
    <row r="1062" spans="1:11" s="154" customFormat="1" ht="47.25" outlineLevel="1" x14ac:dyDescent="0.25">
      <c r="A1062" s="167"/>
      <c r="B1062" s="66" t="s">
        <v>752</v>
      </c>
      <c r="C1062" s="245" t="s">
        <v>798</v>
      </c>
      <c r="D1062" s="66">
        <v>2025</v>
      </c>
      <c r="E1062" s="241"/>
      <c r="F1062" s="66" t="s">
        <v>110</v>
      </c>
      <c r="G1062" s="66">
        <v>1</v>
      </c>
      <c r="H1062" s="104">
        <v>5</v>
      </c>
      <c r="I1062" s="243">
        <v>22.532900000000001</v>
      </c>
      <c r="J1062" s="131"/>
      <c r="K1062" s="131"/>
    </row>
    <row r="1063" spans="1:11" s="154" customFormat="1" ht="63" outlineLevel="1" x14ac:dyDescent="0.25">
      <c r="A1063" s="167"/>
      <c r="B1063" s="66" t="s">
        <v>752</v>
      </c>
      <c r="C1063" s="199" t="s">
        <v>799</v>
      </c>
      <c r="D1063" s="66">
        <v>2025</v>
      </c>
      <c r="E1063" s="241"/>
      <c r="F1063" s="200" t="s">
        <v>110</v>
      </c>
      <c r="G1063" s="124">
        <v>1</v>
      </c>
      <c r="H1063" s="136">
        <v>7</v>
      </c>
      <c r="I1063" s="243">
        <v>22.532900000000001</v>
      </c>
      <c r="J1063" s="131"/>
      <c r="K1063" s="131"/>
    </row>
    <row r="1064" spans="1:11" s="154" customFormat="1" ht="63" outlineLevel="1" x14ac:dyDescent="0.25">
      <c r="A1064" s="167"/>
      <c r="B1064" s="66" t="s">
        <v>752</v>
      </c>
      <c r="C1064" s="199" t="s">
        <v>800</v>
      </c>
      <c r="D1064" s="66">
        <v>2025</v>
      </c>
      <c r="E1064" s="241"/>
      <c r="F1064" s="200" t="s">
        <v>110</v>
      </c>
      <c r="G1064" s="124">
        <v>1</v>
      </c>
      <c r="H1064" s="136">
        <v>7</v>
      </c>
      <c r="I1064" s="243">
        <v>22.532900000000001</v>
      </c>
      <c r="J1064" s="131"/>
      <c r="K1064" s="131"/>
    </row>
    <row r="1065" spans="1:11" s="154" customFormat="1" ht="63" outlineLevel="1" x14ac:dyDescent="0.25">
      <c r="A1065" s="167"/>
      <c r="B1065" s="66" t="s">
        <v>752</v>
      </c>
      <c r="C1065" s="199" t="s">
        <v>801</v>
      </c>
      <c r="D1065" s="66">
        <v>2025</v>
      </c>
      <c r="E1065" s="241"/>
      <c r="F1065" s="200" t="s">
        <v>110</v>
      </c>
      <c r="G1065" s="124">
        <v>1</v>
      </c>
      <c r="H1065" s="136">
        <v>5</v>
      </c>
      <c r="I1065" s="243">
        <v>22.532900000000001</v>
      </c>
      <c r="J1065" s="131"/>
      <c r="K1065" s="131"/>
    </row>
    <row r="1066" spans="1:11" s="154" customFormat="1" ht="63" outlineLevel="1" x14ac:dyDescent="0.25">
      <c r="A1066" s="167"/>
      <c r="B1066" s="66" t="s">
        <v>752</v>
      </c>
      <c r="C1066" s="199" t="s">
        <v>802</v>
      </c>
      <c r="D1066" s="66">
        <v>2025</v>
      </c>
      <c r="E1066" s="241"/>
      <c r="F1066" s="200" t="s">
        <v>110</v>
      </c>
      <c r="G1066" s="124">
        <v>1</v>
      </c>
      <c r="H1066" s="136">
        <v>10</v>
      </c>
      <c r="I1066" s="243">
        <v>22.532900000000001</v>
      </c>
      <c r="J1066" s="131"/>
      <c r="K1066" s="131"/>
    </row>
    <row r="1067" spans="1:11" s="154" customFormat="1" ht="63" outlineLevel="1" x14ac:dyDescent="0.25">
      <c r="A1067" s="167"/>
      <c r="B1067" s="66" t="s">
        <v>752</v>
      </c>
      <c r="C1067" s="199" t="s">
        <v>803</v>
      </c>
      <c r="D1067" s="66">
        <v>2025</v>
      </c>
      <c r="E1067" s="241"/>
      <c r="F1067" s="200" t="s">
        <v>110</v>
      </c>
      <c r="G1067" s="124">
        <v>1</v>
      </c>
      <c r="H1067" s="136">
        <v>8</v>
      </c>
      <c r="I1067" s="243">
        <v>22.532900000000001</v>
      </c>
      <c r="J1067" s="131"/>
      <c r="K1067" s="131"/>
    </row>
    <row r="1068" spans="1:11" s="154" customFormat="1" ht="78.75" outlineLevel="1" x14ac:dyDescent="0.25">
      <c r="A1068" s="167"/>
      <c r="B1068" s="66" t="s">
        <v>752</v>
      </c>
      <c r="C1068" s="199" t="s">
        <v>804</v>
      </c>
      <c r="D1068" s="66">
        <v>2025</v>
      </c>
      <c r="E1068" s="241"/>
      <c r="F1068" s="200" t="s">
        <v>110</v>
      </c>
      <c r="G1068" s="124">
        <v>1</v>
      </c>
      <c r="H1068" s="136">
        <v>9</v>
      </c>
      <c r="I1068" s="243">
        <v>22.532900000000001</v>
      </c>
      <c r="J1068" s="131"/>
      <c r="K1068" s="131"/>
    </row>
    <row r="1069" spans="1:11" s="154" customFormat="1" ht="63" outlineLevel="1" x14ac:dyDescent="0.25">
      <c r="A1069" s="167"/>
      <c r="B1069" s="66" t="s">
        <v>752</v>
      </c>
      <c r="C1069" s="199" t="s">
        <v>805</v>
      </c>
      <c r="D1069" s="66">
        <v>2025</v>
      </c>
      <c r="E1069" s="241"/>
      <c r="F1069" s="200" t="s">
        <v>110</v>
      </c>
      <c r="G1069" s="124">
        <v>1</v>
      </c>
      <c r="H1069" s="136">
        <v>7</v>
      </c>
      <c r="I1069" s="243">
        <v>22.532900000000001</v>
      </c>
      <c r="J1069" s="131"/>
      <c r="K1069" s="131"/>
    </row>
    <row r="1070" spans="1:11" s="154" customFormat="1" ht="63" outlineLevel="1" x14ac:dyDescent="0.25">
      <c r="A1070" s="167"/>
      <c r="B1070" s="66" t="s">
        <v>752</v>
      </c>
      <c r="C1070" s="199" t="s">
        <v>806</v>
      </c>
      <c r="D1070" s="66">
        <v>2025</v>
      </c>
      <c r="E1070" s="241"/>
      <c r="F1070" s="200" t="s">
        <v>110</v>
      </c>
      <c r="G1070" s="124">
        <v>1</v>
      </c>
      <c r="H1070" s="136">
        <v>5</v>
      </c>
      <c r="I1070" s="243">
        <v>22.532900000000001</v>
      </c>
      <c r="J1070" s="131"/>
      <c r="K1070" s="131"/>
    </row>
    <row r="1071" spans="1:11" s="154" customFormat="1" ht="78.75" outlineLevel="1" x14ac:dyDescent="0.25">
      <c r="A1071" s="167"/>
      <c r="B1071" s="66" t="s">
        <v>752</v>
      </c>
      <c r="C1071" s="199" t="s">
        <v>807</v>
      </c>
      <c r="D1071" s="66">
        <v>2025</v>
      </c>
      <c r="E1071" s="241"/>
      <c r="F1071" s="200" t="s">
        <v>110</v>
      </c>
      <c r="G1071" s="124">
        <v>1</v>
      </c>
      <c r="H1071" s="136">
        <v>5</v>
      </c>
      <c r="I1071" s="243">
        <v>22.532900000000001</v>
      </c>
      <c r="J1071" s="131"/>
      <c r="K1071" s="131"/>
    </row>
    <row r="1072" spans="1:11" s="154" customFormat="1" ht="63" outlineLevel="1" x14ac:dyDescent="0.25">
      <c r="A1072" s="167"/>
      <c r="B1072" s="66" t="s">
        <v>752</v>
      </c>
      <c r="C1072" s="199" t="s">
        <v>808</v>
      </c>
      <c r="D1072" s="66">
        <v>2025</v>
      </c>
      <c r="E1072" s="241"/>
      <c r="F1072" s="200" t="s">
        <v>110</v>
      </c>
      <c r="G1072" s="124">
        <v>1</v>
      </c>
      <c r="H1072" s="136">
        <v>7</v>
      </c>
      <c r="I1072" s="243">
        <v>22.532900000000001</v>
      </c>
      <c r="J1072" s="131"/>
      <c r="K1072" s="131"/>
    </row>
    <row r="1073" spans="1:11" s="154" customFormat="1" ht="63" outlineLevel="1" x14ac:dyDescent="0.25">
      <c r="A1073" s="167"/>
      <c r="B1073" s="66" t="s">
        <v>752</v>
      </c>
      <c r="C1073" s="199" t="s">
        <v>809</v>
      </c>
      <c r="D1073" s="66">
        <v>2025</v>
      </c>
      <c r="E1073" s="241"/>
      <c r="F1073" s="200" t="s">
        <v>110</v>
      </c>
      <c r="G1073" s="124">
        <v>1</v>
      </c>
      <c r="H1073" s="136">
        <v>8</v>
      </c>
      <c r="I1073" s="243">
        <v>22.532900000000001</v>
      </c>
      <c r="J1073" s="131"/>
      <c r="K1073" s="131"/>
    </row>
    <row r="1074" spans="1:11" s="154" customFormat="1" ht="63" outlineLevel="1" x14ac:dyDescent="0.25">
      <c r="A1074" s="167"/>
      <c r="B1074" s="66" t="s">
        <v>752</v>
      </c>
      <c r="C1074" s="199" t="s">
        <v>810</v>
      </c>
      <c r="D1074" s="66">
        <v>2025</v>
      </c>
      <c r="E1074" s="241"/>
      <c r="F1074" s="200" t="s">
        <v>110</v>
      </c>
      <c r="G1074" s="124">
        <v>1</v>
      </c>
      <c r="H1074" s="136">
        <v>5</v>
      </c>
      <c r="I1074" s="243">
        <v>22.532900000000001</v>
      </c>
      <c r="J1074" s="131"/>
      <c r="K1074" s="131"/>
    </row>
    <row r="1075" spans="1:11" s="154" customFormat="1" ht="94.5" outlineLevel="1" x14ac:dyDescent="0.25">
      <c r="A1075" s="167"/>
      <c r="B1075" s="66" t="s">
        <v>752</v>
      </c>
      <c r="C1075" s="199" t="s">
        <v>811</v>
      </c>
      <c r="D1075" s="66">
        <v>2025</v>
      </c>
      <c r="E1075" s="241"/>
      <c r="F1075" s="200" t="s">
        <v>110</v>
      </c>
      <c r="G1075" s="124">
        <v>1</v>
      </c>
      <c r="H1075" s="136">
        <v>7.5</v>
      </c>
      <c r="I1075" s="243">
        <v>22.532900000000001</v>
      </c>
      <c r="J1075" s="131"/>
      <c r="K1075" s="131"/>
    </row>
    <row r="1076" spans="1:11" s="154" customFormat="1" ht="63" outlineLevel="1" x14ac:dyDescent="0.25">
      <c r="A1076" s="167"/>
      <c r="B1076" s="66" t="s">
        <v>752</v>
      </c>
      <c r="C1076" s="199" t="s">
        <v>812</v>
      </c>
      <c r="D1076" s="66">
        <v>2025</v>
      </c>
      <c r="E1076" s="241"/>
      <c r="F1076" s="200" t="s">
        <v>110</v>
      </c>
      <c r="G1076" s="124">
        <v>1</v>
      </c>
      <c r="H1076" s="136">
        <v>5</v>
      </c>
      <c r="I1076" s="243">
        <v>22.532900000000001</v>
      </c>
      <c r="J1076" s="131"/>
      <c r="K1076" s="131"/>
    </row>
    <row r="1077" spans="1:11" s="154" customFormat="1" ht="63" outlineLevel="1" x14ac:dyDescent="0.25">
      <c r="A1077" s="167"/>
      <c r="B1077" s="66" t="s">
        <v>752</v>
      </c>
      <c r="C1077" s="199" t="s">
        <v>813</v>
      </c>
      <c r="D1077" s="66">
        <v>2025</v>
      </c>
      <c r="E1077" s="241"/>
      <c r="F1077" s="200" t="s">
        <v>110</v>
      </c>
      <c r="G1077" s="124">
        <v>1</v>
      </c>
      <c r="H1077" s="136">
        <v>13</v>
      </c>
      <c r="I1077" s="243">
        <v>22.532900000000001</v>
      </c>
      <c r="J1077" s="131"/>
      <c r="K1077" s="131"/>
    </row>
    <row r="1078" spans="1:11" s="154" customFormat="1" ht="63" outlineLevel="1" x14ac:dyDescent="0.25">
      <c r="A1078" s="167"/>
      <c r="B1078" s="66" t="s">
        <v>752</v>
      </c>
      <c r="C1078" s="199" t="s">
        <v>814</v>
      </c>
      <c r="D1078" s="66">
        <v>2025</v>
      </c>
      <c r="E1078" s="241"/>
      <c r="F1078" s="200" t="s">
        <v>110</v>
      </c>
      <c r="G1078" s="124">
        <v>1</v>
      </c>
      <c r="H1078" s="136">
        <v>8</v>
      </c>
      <c r="I1078" s="243">
        <v>22.532900000000001</v>
      </c>
      <c r="J1078" s="131"/>
      <c r="K1078" s="131"/>
    </row>
    <row r="1079" spans="1:11" s="154" customFormat="1" ht="63" outlineLevel="1" x14ac:dyDescent="0.25">
      <c r="A1079" s="167"/>
      <c r="B1079" s="66" t="s">
        <v>752</v>
      </c>
      <c r="C1079" s="199" t="s">
        <v>815</v>
      </c>
      <c r="D1079" s="66">
        <v>2025</v>
      </c>
      <c r="E1079" s="241"/>
      <c r="F1079" s="200" t="s">
        <v>110</v>
      </c>
      <c r="G1079" s="124">
        <v>1</v>
      </c>
      <c r="H1079" s="136">
        <v>8</v>
      </c>
      <c r="I1079" s="243">
        <v>22.532900000000001</v>
      </c>
      <c r="J1079" s="131"/>
      <c r="K1079" s="131"/>
    </row>
    <row r="1080" spans="1:11" s="154" customFormat="1" ht="63" outlineLevel="1" x14ac:dyDescent="0.25">
      <c r="A1080" s="167"/>
      <c r="B1080" s="66" t="s">
        <v>752</v>
      </c>
      <c r="C1080" s="199" t="s">
        <v>816</v>
      </c>
      <c r="D1080" s="66">
        <v>2025</v>
      </c>
      <c r="E1080" s="241"/>
      <c r="F1080" s="200" t="s">
        <v>110</v>
      </c>
      <c r="G1080" s="124">
        <v>1</v>
      </c>
      <c r="H1080" s="136">
        <v>7</v>
      </c>
      <c r="I1080" s="243">
        <v>22.532900000000001</v>
      </c>
      <c r="J1080" s="131"/>
      <c r="K1080" s="131"/>
    </row>
    <row r="1081" spans="1:11" s="154" customFormat="1" ht="78.75" outlineLevel="1" x14ac:dyDescent="0.25">
      <c r="A1081" s="167"/>
      <c r="B1081" s="66" t="s">
        <v>752</v>
      </c>
      <c r="C1081" s="199" t="s">
        <v>817</v>
      </c>
      <c r="D1081" s="66">
        <v>2025</v>
      </c>
      <c r="E1081" s="241"/>
      <c r="F1081" s="200" t="s">
        <v>110</v>
      </c>
      <c r="G1081" s="124">
        <v>1</v>
      </c>
      <c r="H1081" s="136">
        <v>8</v>
      </c>
      <c r="I1081" s="243">
        <v>22.532900000000001</v>
      </c>
      <c r="J1081" s="131"/>
      <c r="K1081" s="131"/>
    </row>
    <row r="1082" spans="1:11" s="154" customFormat="1" ht="63" outlineLevel="1" x14ac:dyDescent="0.25">
      <c r="A1082" s="167"/>
      <c r="B1082" s="66" t="s">
        <v>752</v>
      </c>
      <c r="C1082" s="199" t="s">
        <v>818</v>
      </c>
      <c r="D1082" s="66">
        <v>2025</v>
      </c>
      <c r="E1082" s="241"/>
      <c r="F1082" s="200" t="s">
        <v>110</v>
      </c>
      <c r="G1082" s="124">
        <v>1</v>
      </c>
      <c r="H1082" s="136">
        <v>6</v>
      </c>
      <c r="I1082" s="243">
        <v>22.532900000000001</v>
      </c>
      <c r="J1082" s="131"/>
      <c r="K1082" s="131"/>
    </row>
    <row r="1083" spans="1:11" s="154" customFormat="1" ht="63" outlineLevel="1" x14ac:dyDescent="0.25">
      <c r="A1083" s="167"/>
      <c r="B1083" s="66" t="s">
        <v>752</v>
      </c>
      <c r="C1083" s="199" t="s">
        <v>819</v>
      </c>
      <c r="D1083" s="66">
        <v>2025</v>
      </c>
      <c r="E1083" s="241"/>
      <c r="F1083" s="200" t="s">
        <v>110</v>
      </c>
      <c r="G1083" s="124">
        <v>1</v>
      </c>
      <c r="H1083" s="136">
        <v>5</v>
      </c>
      <c r="I1083" s="243">
        <v>22.532900000000001</v>
      </c>
      <c r="J1083" s="131"/>
      <c r="K1083" s="131"/>
    </row>
    <row r="1084" spans="1:11" s="154" customFormat="1" ht="63" outlineLevel="1" x14ac:dyDescent="0.25">
      <c r="A1084" s="167"/>
      <c r="B1084" s="66" t="s">
        <v>752</v>
      </c>
      <c r="C1084" s="199" t="s">
        <v>820</v>
      </c>
      <c r="D1084" s="66">
        <v>2025</v>
      </c>
      <c r="E1084" s="241"/>
      <c r="F1084" s="200" t="s">
        <v>110</v>
      </c>
      <c r="G1084" s="124">
        <v>1</v>
      </c>
      <c r="H1084" s="136">
        <v>5.5</v>
      </c>
      <c r="I1084" s="243">
        <v>22.532900000000001</v>
      </c>
      <c r="J1084" s="131"/>
      <c r="K1084" s="131"/>
    </row>
    <row r="1085" spans="1:11" s="154" customFormat="1" ht="63" outlineLevel="1" x14ac:dyDescent="0.25">
      <c r="A1085" s="167"/>
      <c r="B1085" s="66" t="s">
        <v>752</v>
      </c>
      <c r="C1085" s="199" t="s">
        <v>821</v>
      </c>
      <c r="D1085" s="66">
        <v>2025</v>
      </c>
      <c r="E1085" s="241"/>
      <c r="F1085" s="200" t="s">
        <v>110</v>
      </c>
      <c r="G1085" s="124">
        <v>1</v>
      </c>
      <c r="H1085" s="136">
        <v>5</v>
      </c>
      <c r="I1085" s="243">
        <v>22.532900000000001</v>
      </c>
      <c r="J1085" s="131"/>
      <c r="K1085" s="131"/>
    </row>
    <row r="1086" spans="1:11" s="154" customFormat="1" ht="63" outlineLevel="1" x14ac:dyDescent="0.25">
      <c r="A1086" s="167"/>
      <c r="B1086" s="66" t="s">
        <v>752</v>
      </c>
      <c r="C1086" s="199" t="s">
        <v>822</v>
      </c>
      <c r="D1086" s="66">
        <v>2025</v>
      </c>
      <c r="E1086" s="241"/>
      <c r="F1086" s="200" t="s">
        <v>110</v>
      </c>
      <c r="G1086" s="124">
        <v>1</v>
      </c>
      <c r="H1086" s="136">
        <v>5</v>
      </c>
      <c r="I1086" s="243">
        <v>22.532900000000001</v>
      </c>
      <c r="J1086" s="131"/>
      <c r="K1086" s="131"/>
    </row>
    <row r="1087" spans="1:11" s="154" customFormat="1" ht="63" outlineLevel="1" x14ac:dyDescent="0.25">
      <c r="A1087" s="167"/>
      <c r="B1087" s="66" t="s">
        <v>752</v>
      </c>
      <c r="C1087" s="199" t="s">
        <v>823</v>
      </c>
      <c r="D1087" s="66">
        <v>2025</v>
      </c>
      <c r="E1087" s="241"/>
      <c r="F1087" s="200" t="s">
        <v>110</v>
      </c>
      <c r="G1087" s="124">
        <v>1</v>
      </c>
      <c r="H1087" s="136">
        <v>8</v>
      </c>
      <c r="I1087" s="243">
        <v>22.532900000000001</v>
      </c>
      <c r="J1087" s="131"/>
      <c r="K1087" s="131"/>
    </row>
    <row r="1088" spans="1:11" s="154" customFormat="1" ht="63" outlineLevel="1" x14ac:dyDescent="0.25">
      <c r="A1088" s="167"/>
      <c r="B1088" s="66" t="s">
        <v>752</v>
      </c>
      <c r="C1088" s="199" t="s">
        <v>824</v>
      </c>
      <c r="D1088" s="66">
        <v>2025</v>
      </c>
      <c r="E1088" s="241"/>
      <c r="F1088" s="200" t="s">
        <v>110</v>
      </c>
      <c r="G1088" s="124">
        <v>1</v>
      </c>
      <c r="H1088" s="136">
        <v>5</v>
      </c>
      <c r="I1088" s="243">
        <v>22.532900000000001</v>
      </c>
      <c r="J1088" s="131"/>
      <c r="K1088" s="131"/>
    </row>
    <row r="1089" spans="1:11" s="154" customFormat="1" ht="63" outlineLevel="1" x14ac:dyDescent="0.25">
      <c r="A1089" s="167"/>
      <c r="B1089" s="66" t="s">
        <v>752</v>
      </c>
      <c r="C1089" s="199" t="s">
        <v>825</v>
      </c>
      <c r="D1089" s="66">
        <v>2025</v>
      </c>
      <c r="E1089" s="241"/>
      <c r="F1089" s="200" t="s">
        <v>110</v>
      </c>
      <c r="G1089" s="124">
        <v>1</v>
      </c>
      <c r="H1089" s="136">
        <v>5</v>
      </c>
      <c r="I1089" s="243">
        <v>22.532900000000001</v>
      </c>
      <c r="J1089" s="131"/>
      <c r="K1089" s="131"/>
    </row>
    <row r="1090" spans="1:11" s="154" customFormat="1" ht="63" outlineLevel="1" x14ac:dyDescent="0.25">
      <c r="A1090" s="167"/>
      <c r="B1090" s="66" t="s">
        <v>752</v>
      </c>
      <c r="C1090" s="199" t="s">
        <v>826</v>
      </c>
      <c r="D1090" s="66">
        <v>2025</v>
      </c>
      <c r="E1090" s="241"/>
      <c r="F1090" s="200" t="s">
        <v>110</v>
      </c>
      <c r="G1090" s="124">
        <v>1</v>
      </c>
      <c r="H1090" s="136">
        <v>5</v>
      </c>
      <c r="I1090" s="243">
        <v>22.532900000000001</v>
      </c>
      <c r="J1090" s="131"/>
      <c r="K1090" s="131"/>
    </row>
    <row r="1091" spans="1:11" s="154" customFormat="1" ht="63" outlineLevel="1" x14ac:dyDescent="0.25">
      <c r="A1091" s="167"/>
      <c r="B1091" s="66" t="s">
        <v>752</v>
      </c>
      <c r="C1091" s="199" t="s">
        <v>827</v>
      </c>
      <c r="D1091" s="66">
        <v>2025</v>
      </c>
      <c r="E1091" s="241"/>
      <c r="F1091" s="200" t="s">
        <v>110</v>
      </c>
      <c r="G1091" s="124">
        <v>1</v>
      </c>
      <c r="H1091" s="136">
        <v>8</v>
      </c>
      <c r="I1091" s="243">
        <v>22.532900000000001</v>
      </c>
      <c r="J1091" s="131"/>
      <c r="K1091" s="131"/>
    </row>
    <row r="1092" spans="1:11" s="154" customFormat="1" ht="63" outlineLevel="1" x14ac:dyDescent="0.25">
      <c r="A1092" s="167"/>
      <c r="B1092" s="66" t="s">
        <v>752</v>
      </c>
      <c r="C1092" s="199" t="s">
        <v>828</v>
      </c>
      <c r="D1092" s="66">
        <v>2025</v>
      </c>
      <c r="E1092" s="241"/>
      <c r="F1092" s="200" t="s">
        <v>110</v>
      </c>
      <c r="G1092" s="124">
        <v>1</v>
      </c>
      <c r="H1092" s="136">
        <v>5</v>
      </c>
      <c r="I1092" s="243">
        <v>22.532900000000001</v>
      </c>
      <c r="J1092" s="131"/>
      <c r="K1092" s="131"/>
    </row>
    <row r="1093" spans="1:11" s="154" customFormat="1" ht="63" outlineLevel="1" x14ac:dyDescent="0.25">
      <c r="A1093" s="167"/>
      <c r="B1093" s="66" t="s">
        <v>752</v>
      </c>
      <c r="C1093" s="199" t="s">
        <v>829</v>
      </c>
      <c r="D1093" s="66">
        <v>2025</v>
      </c>
      <c r="E1093" s="241"/>
      <c r="F1093" s="200" t="s">
        <v>110</v>
      </c>
      <c r="G1093" s="124">
        <v>1</v>
      </c>
      <c r="H1093" s="136">
        <v>8</v>
      </c>
      <c r="I1093" s="243">
        <v>22.532900000000001</v>
      </c>
      <c r="J1093" s="131"/>
      <c r="K1093" s="131"/>
    </row>
    <row r="1094" spans="1:11" s="154" customFormat="1" ht="63" outlineLevel="1" x14ac:dyDescent="0.25">
      <c r="A1094" s="167"/>
      <c r="B1094" s="66" t="s">
        <v>752</v>
      </c>
      <c r="C1094" s="199" t="s">
        <v>830</v>
      </c>
      <c r="D1094" s="66">
        <v>2025</v>
      </c>
      <c r="E1094" s="241"/>
      <c r="F1094" s="200" t="s">
        <v>110</v>
      </c>
      <c r="G1094" s="124">
        <v>1</v>
      </c>
      <c r="H1094" s="136">
        <v>5</v>
      </c>
      <c r="I1094" s="243">
        <v>22.532900000000001</v>
      </c>
      <c r="J1094" s="131"/>
      <c r="K1094" s="131"/>
    </row>
    <row r="1095" spans="1:11" s="154" customFormat="1" ht="63" outlineLevel="1" x14ac:dyDescent="0.25">
      <c r="A1095" s="167"/>
      <c r="B1095" s="66" t="s">
        <v>752</v>
      </c>
      <c r="C1095" s="199" t="s">
        <v>831</v>
      </c>
      <c r="D1095" s="66">
        <v>2025</v>
      </c>
      <c r="E1095" s="241"/>
      <c r="F1095" s="200" t="s">
        <v>110</v>
      </c>
      <c r="G1095" s="124">
        <v>1</v>
      </c>
      <c r="H1095" s="136">
        <v>5</v>
      </c>
      <c r="I1095" s="243">
        <v>22.532900000000001</v>
      </c>
      <c r="J1095" s="131"/>
      <c r="K1095" s="131"/>
    </row>
    <row r="1096" spans="1:11" s="154" customFormat="1" ht="63" outlineLevel="1" x14ac:dyDescent="0.25">
      <c r="A1096" s="167"/>
      <c r="B1096" s="66" t="s">
        <v>752</v>
      </c>
      <c r="C1096" s="199" t="s">
        <v>832</v>
      </c>
      <c r="D1096" s="66">
        <v>2025</v>
      </c>
      <c r="E1096" s="241"/>
      <c r="F1096" s="200" t="s">
        <v>110</v>
      </c>
      <c r="G1096" s="124">
        <v>1</v>
      </c>
      <c r="H1096" s="136">
        <v>5</v>
      </c>
      <c r="I1096" s="243">
        <v>22.532900000000001</v>
      </c>
      <c r="J1096" s="131"/>
      <c r="K1096" s="131"/>
    </row>
    <row r="1097" spans="1:11" s="154" customFormat="1" ht="63" outlineLevel="1" x14ac:dyDescent="0.25">
      <c r="A1097" s="167"/>
      <c r="B1097" s="66" t="s">
        <v>752</v>
      </c>
      <c r="C1097" s="199" t="s">
        <v>833</v>
      </c>
      <c r="D1097" s="66">
        <v>2025</v>
      </c>
      <c r="E1097" s="241"/>
      <c r="F1097" s="200" t="s">
        <v>110</v>
      </c>
      <c r="G1097" s="124">
        <v>1</v>
      </c>
      <c r="H1097" s="136">
        <v>5</v>
      </c>
      <c r="I1097" s="243">
        <v>22.532900000000001</v>
      </c>
      <c r="J1097" s="131"/>
      <c r="K1097" s="131"/>
    </row>
    <row r="1098" spans="1:11" s="154" customFormat="1" ht="63" outlineLevel="1" x14ac:dyDescent="0.25">
      <c r="A1098" s="167"/>
      <c r="B1098" s="66" t="s">
        <v>752</v>
      </c>
      <c r="C1098" s="199" t="s">
        <v>834</v>
      </c>
      <c r="D1098" s="66">
        <v>2025</v>
      </c>
      <c r="E1098" s="241"/>
      <c r="F1098" s="200" t="s">
        <v>110</v>
      </c>
      <c r="G1098" s="124">
        <v>1</v>
      </c>
      <c r="H1098" s="136">
        <v>5</v>
      </c>
      <c r="I1098" s="243">
        <v>22.532900000000001</v>
      </c>
      <c r="J1098" s="131"/>
      <c r="K1098" s="131"/>
    </row>
    <row r="1099" spans="1:11" s="154" customFormat="1" ht="63" outlineLevel="1" x14ac:dyDescent="0.25">
      <c r="A1099" s="167"/>
      <c r="B1099" s="66" t="s">
        <v>752</v>
      </c>
      <c r="C1099" s="199" t="s">
        <v>835</v>
      </c>
      <c r="D1099" s="66">
        <v>2025</v>
      </c>
      <c r="E1099" s="241"/>
      <c r="F1099" s="200" t="s">
        <v>110</v>
      </c>
      <c r="G1099" s="124">
        <v>1</v>
      </c>
      <c r="H1099" s="136">
        <v>5</v>
      </c>
      <c r="I1099" s="243">
        <v>22.532900000000001</v>
      </c>
      <c r="J1099" s="131"/>
      <c r="K1099" s="131"/>
    </row>
    <row r="1100" spans="1:11" s="154" customFormat="1" ht="63" outlineLevel="1" x14ac:dyDescent="0.25">
      <c r="A1100" s="167"/>
      <c r="B1100" s="66" t="s">
        <v>752</v>
      </c>
      <c r="C1100" s="199" t="s">
        <v>836</v>
      </c>
      <c r="D1100" s="66">
        <v>2025</v>
      </c>
      <c r="E1100" s="241"/>
      <c r="F1100" s="200" t="s">
        <v>110</v>
      </c>
      <c r="G1100" s="124">
        <v>1</v>
      </c>
      <c r="H1100" s="136">
        <v>5</v>
      </c>
      <c r="I1100" s="243">
        <v>22.532900000000001</v>
      </c>
      <c r="J1100" s="131"/>
      <c r="K1100" s="131"/>
    </row>
    <row r="1101" spans="1:11" s="154" customFormat="1" ht="63" outlineLevel="1" x14ac:dyDescent="0.25">
      <c r="A1101" s="167"/>
      <c r="B1101" s="66" t="s">
        <v>752</v>
      </c>
      <c r="C1101" s="199" t="s">
        <v>837</v>
      </c>
      <c r="D1101" s="66">
        <v>2025</v>
      </c>
      <c r="E1101" s="241"/>
      <c r="F1101" s="200" t="s">
        <v>110</v>
      </c>
      <c r="G1101" s="124">
        <v>1</v>
      </c>
      <c r="H1101" s="136">
        <v>5</v>
      </c>
      <c r="I1101" s="243">
        <v>22.532900000000001</v>
      </c>
      <c r="J1101" s="131"/>
      <c r="K1101" s="131"/>
    </row>
    <row r="1102" spans="1:11" s="154" customFormat="1" ht="63" outlineLevel="1" x14ac:dyDescent="0.25">
      <c r="A1102" s="167"/>
      <c r="B1102" s="66" t="s">
        <v>752</v>
      </c>
      <c r="C1102" s="199" t="s">
        <v>838</v>
      </c>
      <c r="D1102" s="66">
        <v>2025</v>
      </c>
      <c r="E1102" s="241"/>
      <c r="F1102" s="200" t="s">
        <v>110</v>
      </c>
      <c r="G1102" s="124">
        <v>1</v>
      </c>
      <c r="H1102" s="136">
        <v>7</v>
      </c>
      <c r="I1102" s="243">
        <v>22.532900000000001</v>
      </c>
      <c r="J1102" s="131"/>
      <c r="K1102" s="131"/>
    </row>
    <row r="1103" spans="1:11" s="154" customFormat="1" ht="63" outlineLevel="1" x14ac:dyDescent="0.25">
      <c r="A1103" s="167"/>
      <c r="B1103" s="66" t="s">
        <v>752</v>
      </c>
      <c r="C1103" s="79" t="s">
        <v>839</v>
      </c>
      <c r="D1103" s="66">
        <v>2025</v>
      </c>
      <c r="E1103" s="241"/>
      <c r="F1103" s="200" t="s">
        <v>110</v>
      </c>
      <c r="G1103" s="124">
        <v>1</v>
      </c>
      <c r="H1103" s="136">
        <v>5</v>
      </c>
      <c r="I1103" s="243">
        <v>22.532900000000001</v>
      </c>
      <c r="J1103" s="131"/>
      <c r="K1103" s="131"/>
    </row>
    <row r="1104" spans="1:11" s="154" customFormat="1" ht="63" outlineLevel="1" x14ac:dyDescent="0.25">
      <c r="A1104" s="167"/>
      <c r="B1104" s="66" t="s">
        <v>752</v>
      </c>
      <c r="C1104" s="79" t="s">
        <v>840</v>
      </c>
      <c r="D1104" s="66">
        <v>2025</v>
      </c>
      <c r="E1104" s="241"/>
      <c r="F1104" s="200" t="s">
        <v>110</v>
      </c>
      <c r="G1104" s="124">
        <v>1</v>
      </c>
      <c r="H1104" s="136">
        <v>5</v>
      </c>
      <c r="I1104" s="243">
        <v>22.532900000000001</v>
      </c>
      <c r="J1104" s="131"/>
      <c r="K1104" s="131"/>
    </row>
    <row r="1105" spans="1:11" s="154" customFormat="1" ht="63" outlineLevel="1" x14ac:dyDescent="0.25">
      <c r="A1105" s="167"/>
      <c r="B1105" s="66" t="s">
        <v>752</v>
      </c>
      <c r="C1105" s="79" t="s">
        <v>841</v>
      </c>
      <c r="D1105" s="66">
        <v>2025</v>
      </c>
      <c r="E1105" s="241"/>
      <c r="F1105" s="200" t="s">
        <v>110</v>
      </c>
      <c r="G1105" s="124">
        <v>1</v>
      </c>
      <c r="H1105" s="136">
        <v>7</v>
      </c>
      <c r="I1105" s="243">
        <v>22.532900000000001</v>
      </c>
      <c r="J1105" s="131"/>
      <c r="K1105" s="131"/>
    </row>
    <row r="1106" spans="1:11" s="154" customFormat="1" ht="63" outlineLevel="1" x14ac:dyDescent="0.25">
      <c r="A1106" s="167"/>
      <c r="B1106" s="66" t="s">
        <v>752</v>
      </c>
      <c r="C1106" s="79" t="s">
        <v>842</v>
      </c>
      <c r="D1106" s="66">
        <v>2025</v>
      </c>
      <c r="E1106" s="241"/>
      <c r="F1106" s="200" t="s">
        <v>110</v>
      </c>
      <c r="G1106" s="124">
        <v>1</v>
      </c>
      <c r="H1106" s="136">
        <v>8</v>
      </c>
      <c r="I1106" s="243">
        <v>22.532900000000001</v>
      </c>
      <c r="J1106" s="131"/>
      <c r="K1106" s="131"/>
    </row>
    <row r="1107" spans="1:11" s="154" customFormat="1" ht="38.25" outlineLevel="1" x14ac:dyDescent="0.25">
      <c r="A1107" s="167"/>
      <c r="B1107" s="66" t="s">
        <v>752</v>
      </c>
      <c r="C1107" s="108" t="s">
        <v>843</v>
      </c>
      <c r="D1107" s="66">
        <v>2025</v>
      </c>
      <c r="E1107" s="241"/>
      <c r="F1107" s="200" t="s">
        <v>110</v>
      </c>
      <c r="G1107" s="124">
        <v>1</v>
      </c>
      <c r="H1107" s="136">
        <v>3.5</v>
      </c>
      <c r="I1107" s="243">
        <v>22.532900000000001</v>
      </c>
      <c r="J1107" s="131"/>
      <c r="K1107" s="131"/>
    </row>
    <row r="1108" spans="1:11" s="154" customFormat="1" ht="38.25" outlineLevel="1" x14ac:dyDescent="0.25">
      <c r="A1108" s="167"/>
      <c r="B1108" s="66" t="s">
        <v>752</v>
      </c>
      <c r="C1108" s="108" t="s">
        <v>844</v>
      </c>
      <c r="D1108" s="66">
        <v>2025</v>
      </c>
      <c r="E1108" s="241"/>
      <c r="F1108" s="200" t="s">
        <v>110</v>
      </c>
      <c r="G1108" s="124">
        <v>1</v>
      </c>
      <c r="H1108" s="136">
        <v>3.5</v>
      </c>
      <c r="I1108" s="243">
        <v>22.532900000000001</v>
      </c>
      <c r="J1108" s="131"/>
      <c r="K1108" s="131"/>
    </row>
    <row r="1109" spans="1:11" s="154" customFormat="1" ht="38.25" outlineLevel="1" x14ac:dyDescent="0.25">
      <c r="A1109" s="167"/>
      <c r="B1109" s="66" t="s">
        <v>752</v>
      </c>
      <c r="C1109" s="108" t="s">
        <v>845</v>
      </c>
      <c r="D1109" s="66">
        <v>2025</v>
      </c>
      <c r="E1109" s="241"/>
      <c r="F1109" s="200" t="s">
        <v>110</v>
      </c>
      <c r="G1109" s="124">
        <v>1</v>
      </c>
      <c r="H1109" s="136">
        <v>7</v>
      </c>
      <c r="I1109" s="243">
        <v>22.532900000000001</v>
      </c>
      <c r="J1109" s="131"/>
      <c r="K1109" s="131"/>
    </row>
    <row r="1110" spans="1:11" s="154" customFormat="1" ht="38.25" outlineLevel="1" x14ac:dyDescent="0.25">
      <c r="A1110" s="167"/>
      <c r="B1110" s="66" t="s">
        <v>752</v>
      </c>
      <c r="C1110" s="108" t="s">
        <v>846</v>
      </c>
      <c r="D1110" s="66">
        <v>2025</v>
      </c>
      <c r="E1110" s="241"/>
      <c r="F1110" s="200" t="s">
        <v>110</v>
      </c>
      <c r="G1110" s="124">
        <v>1</v>
      </c>
      <c r="H1110" s="136">
        <v>7</v>
      </c>
      <c r="I1110" s="243">
        <v>22.532900000000001</v>
      </c>
      <c r="J1110" s="131"/>
      <c r="K1110" s="131"/>
    </row>
    <row r="1111" spans="1:11" s="154" customFormat="1" ht="38.25" outlineLevel="1" x14ac:dyDescent="0.25">
      <c r="A1111" s="167"/>
      <c r="B1111" s="66" t="s">
        <v>752</v>
      </c>
      <c r="C1111" s="108" t="s">
        <v>847</v>
      </c>
      <c r="D1111" s="66">
        <v>2025</v>
      </c>
      <c r="E1111" s="241"/>
      <c r="F1111" s="200" t="s">
        <v>110</v>
      </c>
      <c r="G1111" s="124">
        <v>1</v>
      </c>
      <c r="H1111" s="136">
        <v>3.5</v>
      </c>
      <c r="I1111" s="243">
        <v>22.532900000000001</v>
      </c>
      <c r="J1111" s="131"/>
      <c r="K1111" s="131"/>
    </row>
    <row r="1112" spans="1:11" s="154" customFormat="1" ht="38.25" outlineLevel="1" x14ac:dyDescent="0.25">
      <c r="A1112" s="167"/>
      <c r="B1112" s="66" t="s">
        <v>752</v>
      </c>
      <c r="C1112" s="108" t="s">
        <v>848</v>
      </c>
      <c r="D1112" s="66">
        <v>2025</v>
      </c>
      <c r="E1112" s="241"/>
      <c r="F1112" s="200" t="s">
        <v>110</v>
      </c>
      <c r="G1112" s="124">
        <v>1</v>
      </c>
      <c r="H1112" s="136">
        <v>3.5</v>
      </c>
      <c r="I1112" s="243">
        <v>22.532900000000001</v>
      </c>
      <c r="J1112" s="131"/>
      <c r="K1112" s="131"/>
    </row>
    <row r="1113" spans="1:11" s="154" customFormat="1" ht="38.25" outlineLevel="1" x14ac:dyDescent="0.25">
      <c r="A1113" s="167"/>
      <c r="B1113" s="66" t="s">
        <v>752</v>
      </c>
      <c r="C1113" s="108" t="s">
        <v>849</v>
      </c>
      <c r="D1113" s="66">
        <v>2025</v>
      </c>
      <c r="E1113" s="241"/>
      <c r="F1113" s="200" t="s">
        <v>110</v>
      </c>
      <c r="G1113" s="124">
        <v>1</v>
      </c>
      <c r="H1113" s="136">
        <v>8</v>
      </c>
      <c r="I1113" s="243">
        <v>22.532900000000001</v>
      </c>
      <c r="J1113" s="131"/>
      <c r="K1113" s="131"/>
    </row>
    <row r="1114" spans="1:11" s="154" customFormat="1" ht="25.5" outlineLevel="1" x14ac:dyDescent="0.25">
      <c r="A1114" s="167"/>
      <c r="B1114" s="66" t="s">
        <v>752</v>
      </c>
      <c r="C1114" s="108" t="s">
        <v>850</v>
      </c>
      <c r="D1114" s="66">
        <v>2025</v>
      </c>
      <c r="E1114" s="241"/>
      <c r="F1114" s="200" t="s">
        <v>110</v>
      </c>
      <c r="G1114" s="124">
        <v>1</v>
      </c>
      <c r="H1114" s="136">
        <v>8</v>
      </c>
      <c r="I1114" s="243">
        <v>22.532900000000001</v>
      </c>
      <c r="J1114" s="131"/>
      <c r="K1114" s="131"/>
    </row>
    <row r="1115" spans="1:11" s="154" customFormat="1" ht="25.5" outlineLevel="1" x14ac:dyDescent="0.25">
      <c r="A1115" s="167"/>
      <c r="B1115" s="66" t="s">
        <v>752</v>
      </c>
      <c r="C1115" s="108" t="s">
        <v>851</v>
      </c>
      <c r="D1115" s="66">
        <v>2025</v>
      </c>
      <c r="E1115" s="241"/>
      <c r="F1115" s="200" t="s">
        <v>110</v>
      </c>
      <c r="G1115" s="124">
        <v>1</v>
      </c>
      <c r="H1115" s="136">
        <v>5</v>
      </c>
      <c r="I1115" s="243">
        <v>22.532900000000001</v>
      </c>
      <c r="J1115" s="131"/>
      <c r="K1115" s="131"/>
    </row>
    <row r="1116" spans="1:11" s="154" customFormat="1" ht="25.5" outlineLevel="1" x14ac:dyDescent="0.25">
      <c r="A1116" s="167"/>
      <c r="B1116" s="66" t="s">
        <v>752</v>
      </c>
      <c r="C1116" s="108" t="s">
        <v>852</v>
      </c>
      <c r="D1116" s="66">
        <v>2025</v>
      </c>
      <c r="E1116" s="241"/>
      <c r="F1116" s="200" t="s">
        <v>110</v>
      </c>
      <c r="G1116" s="124">
        <v>1</v>
      </c>
      <c r="H1116" s="136">
        <v>8</v>
      </c>
      <c r="I1116" s="243">
        <v>22.532900000000001</v>
      </c>
      <c r="J1116" s="131"/>
      <c r="K1116" s="131"/>
    </row>
    <row r="1117" spans="1:11" s="154" customFormat="1" ht="51" outlineLevel="1" x14ac:dyDescent="0.25">
      <c r="A1117" s="167"/>
      <c r="B1117" s="66" t="s">
        <v>752</v>
      </c>
      <c r="C1117" s="108" t="s">
        <v>853</v>
      </c>
      <c r="D1117" s="66">
        <v>2025</v>
      </c>
      <c r="E1117" s="241"/>
      <c r="F1117" s="200" t="s">
        <v>110</v>
      </c>
      <c r="G1117" s="124">
        <v>1</v>
      </c>
      <c r="H1117" s="136">
        <v>3.5</v>
      </c>
      <c r="I1117" s="243">
        <v>22.532900000000001</v>
      </c>
      <c r="J1117" s="131"/>
      <c r="K1117" s="131"/>
    </row>
    <row r="1118" spans="1:11" s="154" customFormat="1" ht="38.25" outlineLevel="1" x14ac:dyDescent="0.25">
      <c r="A1118" s="167"/>
      <c r="B1118" s="66" t="s">
        <v>752</v>
      </c>
      <c r="C1118" s="108" t="s">
        <v>854</v>
      </c>
      <c r="D1118" s="66">
        <v>2025</v>
      </c>
      <c r="E1118" s="241"/>
      <c r="F1118" s="200" t="s">
        <v>110</v>
      </c>
      <c r="G1118" s="124">
        <v>1</v>
      </c>
      <c r="H1118" s="136">
        <v>5</v>
      </c>
      <c r="I1118" s="243">
        <v>22.532900000000001</v>
      </c>
      <c r="J1118" s="131"/>
      <c r="K1118" s="131"/>
    </row>
    <row r="1119" spans="1:11" s="154" customFormat="1" ht="38.25" outlineLevel="1" x14ac:dyDescent="0.25">
      <c r="A1119" s="167"/>
      <c r="B1119" s="66" t="s">
        <v>752</v>
      </c>
      <c r="C1119" s="108" t="s">
        <v>855</v>
      </c>
      <c r="D1119" s="66">
        <v>2025</v>
      </c>
      <c r="E1119" s="241"/>
      <c r="F1119" s="200" t="s">
        <v>110</v>
      </c>
      <c r="G1119" s="124">
        <v>1</v>
      </c>
      <c r="H1119" s="136">
        <v>5</v>
      </c>
      <c r="I1119" s="243">
        <v>22.532900000000001</v>
      </c>
      <c r="J1119" s="131"/>
      <c r="K1119" s="131"/>
    </row>
    <row r="1120" spans="1:11" s="154" customFormat="1" ht="38.25" outlineLevel="1" x14ac:dyDescent="0.25">
      <c r="A1120" s="167"/>
      <c r="B1120" s="66" t="s">
        <v>752</v>
      </c>
      <c r="C1120" s="108" t="s">
        <v>856</v>
      </c>
      <c r="D1120" s="66">
        <v>2025</v>
      </c>
      <c r="E1120" s="241"/>
      <c r="F1120" s="200" t="s">
        <v>110</v>
      </c>
      <c r="G1120" s="124">
        <v>1</v>
      </c>
      <c r="H1120" s="136">
        <v>5</v>
      </c>
      <c r="I1120" s="243">
        <v>22.532900000000001</v>
      </c>
      <c r="J1120" s="131"/>
      <c r="K1120" s="131"/>
    </row>
    <row r="1121" spans="1:11" s="154" customFormat="1" ht="38.25" outlineLevel="1" x14ac:dyDescent="0.25">
      <c r="A1121" s="167"/>
      <c r="B1121" s="66" t="s">
        <v>752</v>
      </c>
      <c r="C1121" s="108" t="s">
        <v>857</v>
      </c>
      <c r="D1121" s="66">
        <v>2025</v>
      </c>
      <c r="E1121" s="241"/>
      <c r="F1121" s="200" t="s">
        <v>110</v>
      </c>
      <c r="G1121" s="124">
        <v>1</v>
      </c>
      <c r="H1121" s="136">
        <v>7</v>
      </c>
      <c r="I1121" s="243">
        <v>22.532900000000001</v>
      </c>
      <c r="J1121" s="131"/>
      <c r="K1121" s="131"/>
    </row>
    <row r="1122" spans="1:11" s="154" customFormat="1" ht="38.25" outlineLevel="1" x14ac:dyDescent="0.25">
      <c r="A1122" s="167"/>
      <c r="B1122" s="66" t="s">
        <v>752</v>
      </c>
      <c r="C1122" s="108" t="s">
        <v>858</v>
      </c>
      <c r="D1122" s="66">
        <v>2025</v>
      </c>
      <c r="E1122" s="241"/>
      <c r="F1122" s="200" t="s">
        <v>110</v>
      </c>
      <c r="G1122" s="124">
        <v>1</v>
      </c>
      <c r="H1122" s="136">
        <v>3.5</v>
      </c>
      <c r="I1122" s="243">
        <v>22.532900000000001</v>
      </c>
      <c r="J1122" s="131"/>
      <c r="K1122" s="131"/>
    </row>
    <row r="1123" spans="1:11" s="154" customFormat="1" ht="25.5" outlineLevel="1" x14ac:dyDescent="0.25">
      <c r="A1123" s="167"/>
      <c r="B1123" s="66" t="s">
        <v>752</v>
      </c>
      <c r="C1123" s="108" t="s">
        <v>850</v>
      </c>
      <c r="D1123" s="66">
        <v>2025</v>
      </c>
      <c r="E1123" s="241"/>
      <c r="F1123" s="200" t="s">
        <v>110</v>
      </c>
      <c r="G1123" s="124">
        <v>1</v>
      </c>
      <c r="H1123" s="136">
        <v>8</v>
      </c>
      <c r="I1123" s="243">
        <v>22.532900000000001</v>
      </c>
      <c r="J1123" s="131"/>
      <c r="K1123" s="131"/>
    </row>
    <row r="1124" spans="1:11" s="154" customFormat="1" ht="51" outlineLevel="1" x14ac:dyDescent="0.25">
      <c r="A1124" s="167"/>
      <c r="B1124" s="66" t="s">
        <v>752</v>
      </c>
      <c r="C1124" s="108" t="s">
        <v>859</v>
      </c>
      <c r="D1124" s="66">
        <v>2025</v>
      </c>
      <c r="E1124" s="241"/>
      <c r="F1124" s="200" t="s">
        <v>110</v>
      </c>
      <c r="G1124" s="124">
        <v>1</v>
      </c>
      <c r="H1124" s="136">
        <v>3.5</v>
      </c>
      <c r="I1124" s="243">
        <v>22.532900000000001</v>
      </c>
      <c r="J1124" s="131"/>
      <c r="K1124" s="131"/>
    </row>
    <row r="1125" spans="1:11" s="154" customFormat="1" ht="38.25" outlineLevel="1" x14ac:dyDescent="0.25">
      <c r="A1125" s="167"/>
      <c r="B1125" s="66" t="s">
        <v>752</v>
      </c>
      <c r="C1125" s="108" t="s">
        <v>860</v>
      </c>
      <c r="D1125" s="66">
        <v>2025</v>
      </c>
      <c r="E1125" s="241"/>
      <c r="F1125" s="200" t="s">
        <v>110</v>
      </c>
      <c r="G1125" s="124">
        <v>1</v>
      </c>
      <c r="H1125" s="136">
        <v>5.5</v>
      </c>
      <c r="I1125" s="243">
        <v>22.532900000000001</v>
      </c>
      <c r="J1125" s="131"/>
      <c r="K1125" s="131"/>
    </row>
    <row r="1126" spans="1:11" s="154" customFormat="1" ht="51" outlineLevel="1" x14ac:dyDescent="0.25">
      <c r="A1126" s="167"/>
      <c r="B1126" s="66" t="s">
        <v>752</v>
      </c>
      <c r="C1126" s="108" t="s">
        <v>861</v>
      </c>
      <c r="D1126" s="66">
        <v>2025</v>
      </c>
      <c r="E1126" s="241"/>
      <c r="F1126" s="200" t="s">
        <v>110</v>
      </c>
      <c r="G1126" s="124">
        <v>1</v>
      </c>
      <c r="H1126" s="136">
        <v>3.5</v>
      </c>
      <c r="I1126" s="243">
        <v>22.532900000000001</v>
      </c>
      <c r="J1126" s="131"/>
      <c r="K1126" s="131"/>
    </row>
    <row r="1127" spans="1:11" s="154" customFormat="1" ht="38.25" outlineLevel="1" x14ac:dyDescent="0.25">
      <c r="A1127" s="167"/>
      <c r="B1127" s="66" t="s">
        <v>752</v>
      </c>
      <c r="C1127" s="108" t="s">
        <v>862</v>
      </c>
      <c r="D1127" s="66">
        <v>2025</v>
      </c>
      <c r="E1127" s="241"/>
      <c r="F1127" s="200" t="s">
        <v>110</v>
      </c>
      <c r="G1127" s="124">
        <v>1</v>
      </c>
      <c r="H1127" s="136">
        <v>3.5</v>
      </c>
      <c r="I1127" s="243">
        <v>22.532900000000001</v>
      </c>
      <c r="J1127" s="131"/>
      <c r="K1127" s="131"/>
    </row>
    <row r="1128" spans="1:11" s="154" customFormat="1" ht="51" outlineLevel="1" x14ac:dyDescent="0.25">
      <c r="A1128" s="167"/>
      <c r="B1128" s="66" t="s">
        <v>752</v>
      </c>
      <c r="C1128" s="108" t="s">
        <v>863</v>
      </c>
      <c r="D1128" s="66">
        <v>2025</v>
      </c>
      <c r="E1128" s="241"/>
      <c r="F1128" s="200" t="s">
        <v>110</v>
      </c>
      <c r="G1128" s="124">
        <v>1</v>
      </c>
      <c r="H1128" s="136">
        <v>5</v>
      </c>
      <c r="I1128" s="243">
        <v>22.532900000000001</v>
      </c>
      <c r="J1128" s="131"/>
      <c r="K1128" s="131"/>
    </row>
    <row r="1129" spans="1:11" s="154" customFormat="1" ht="38.25" outlineLevel="1" x14ac:dyDescent="0.25">
      <c r="A1129" s="167"/>
      <c r="B1129" s="66" t="s">
        <v>752</v>
      </c>
      <c r="C1129" s="108" t="s">
        <v>864</v>
      </c>
      <c r="D1129" s="66">
        <v>2025</v>
      </c>
      <c r="E1129" s="241"/>
      <c r="F1129" s="200" t="s">
        <v>110</v>
      </c>
      <c r="G1129" s="124">
        <v>1</v>
      </c>
      <c r="H1129" s="136">
        <v>4</v>
      </c>
      <c r="I1129" s="243">
        <v>22.532900000000001</v>
      </c>
      <c r="J1129" s="131"/>
      <c r="K1129" s="131"/>
    </row>
    <row r="1130" spans="1:11" s="154" customFormat="1" ht="38.25" outlineLevel="1" x14ac:dyDescent="0.25">
      <c r="A1130" s="167"/>
      <c r="B1130" s="66" t="s">
        <v>752</v>
      </c>
      <c r="C1130" s="108" t="s">
        <v>865</v>
      </c>
      <c r="D1130" s="66">
        <v>2025</v>
      </c>
      <c r="E1130" s="241"/>
      <c r="F1130" s="200" t="s">
        <v>110</v>
      </c>
      <c r="G1130" s="124">
        <v>1</v>
      </c>
      <c r="H1130" s="136">
        <v>5</v>
      </c>
      <c r="I1130" s="243">
        <v>22.532900000000001</v>
      </c>
      <c r="J1130" s="131"/>
      <c r="K1130" s="131"/>
    </row>
    <row r="1131" spans="1:11" s="154" customFormat="1" ht="38.25" outlineLevel="1" x14ac:dyDescent="0.25">
      <c r="A1131" s="167"/>
      <c r="B1131" s="66" t="s">
        <v>752</v>
      </c>
      <c r="C1131" s="108" t="s">
        <v>866</v>
      </c>
      <c r="D1131" s="66">
        <v>2025</v>
      </c>
      <c r="E1131" s="241"/>
      <c r="F1131" s="200" t="s">
        <v>110</v>
      </c>
      <c r="G1131" s="124">
        <v>1</v>
      </c>
      <c r="H1131" s="136">
        <v>5</v>
      </c>
      <c r="I1131" s="243">
        <v>22.532900000000001</v>
      </c>
      <c r="J1131" s="131"/>
      <c r="K1131" s="131"/>
    </row>
    <row r="1132" spans="1:11" s="154" customFormat="1" ht="38.25" outlineLevel="1" x14ac:dyDescent="0.25">
      <c r="A1132" s="167"/>
      <c r="B1132" s="66" t="s">
        <v>752</v>
      </c>
      <c r="C1132" s="108" t="s">
        <v>867</v>
      </c>
      <c r="D1132" s="66">
        <v>2025</v>
      </c>
      <c r="E1132" s="241"/>
      <c r="F1132" s="200" t="s">
        <v>110</v>
      </c>
      <c r="G1132" s="124">
        <v>1</v>
      </c>
      <c r="H1132" s="136">
        <v>4</v>
      </c>
      <c r="I1132" s="243">
        <v>22.532900000000001</v>
      </c>
      <c r="J1132" s="131"/>
      <c r="K1132" s="131"/>
    </row>
    <row r="1133" spans="1:11" s="154" customFormat="1" ht="25.5" outlineLevel="1" x14ac:dyDescent="0.25">
      <c r="A1133" s="167"/>
      <c r="B1133" s="66" t="s">
        <v>752</v>
      </c>
      <c r="C1133" s="108" t="s">
        <v>868</v>
      </c>
      <c r="D1133" s="66">
        <v>2025</v>
      </c>
      <c r="E1133" s="241"/>
      <c r="F1133" s="200" t="s">
        <v>110</v>
      </c>
      <c r="G1133" s="124">
        <v>1</v>
      </c>
      <c r="H1133" s="136">
        <v>7</v>
      </c>
      <c r="I1133" s="243">
        <v>22.532900000000001</v>
      </c>
      <c r="J1133" s="131"/>
      <c r="K1133" s="131"/>
    </row>
    <row r="1134" spans="1:11" s="154" customFormat="1" ht="25.5" outlineLevel="1" x14ac:dyDescent="0.25">
      <c r="A1134" s="167"/>
      <c r="B1134" s="66" t="s">
        <v>752</v>
      </c>
      <c r="C1134" s="108" t="s">
        <v>869</v>
      </c>
      <c r="D1134" s="66">
        <v>2025</v>
      </c>
      <c r="E1134" s="241"/>
      <c r="F1134" s="200" t="s">
        <v>110</v>
      </c>
      <c r="G1134" s="124">
        <v>1</v>
      </c>
      <c r="H1134" s="136">
        <v>7</v>
      </c>
      <c r="I1134" s="243">
        <v>22.532900000000001</v>
      </c>
      <c r="J1134" s="131"/>
      <c r="K1134" s="131"/>
    </row>
    <row r="1135" spans="1:11" s="154" customFormat="1" ht="38.25" outlineLevel="1" x14ac:dyDescent="0.25">
      <c r="A1135" s="167"/>
      <c r="B1135" s="66" t="s">
        <v>752</v>
      </c>
      <c r="C1135" s="108" t="s">
        <v>870</v>
      </c>
      <c r="D1135" s="66">
        <v>2025</v>
      </c>
      <c r="E1135" s="241"/>
      <c r="F1135" s="200" t="s">
        <v>110</v>
      </c>
      <c r="G1135" s="124">
        <v>1</v>
      </c>
      <c r="H1135" s="136">
        <v>6</v>
      </c>
      <c r="I1135" s="243">
        <v>22.532900000000001</v>
      </c>
      <c r="J1135" s="131"/>
      <c r="K1135" s="131"/>
    </row>
    <row r="1136" spans="1:11" s="154" customFormat="1" ht="38.25" outlineLevel="1" x14ac:dyDescent="0.25">
      <c r="A1136" s="167"/>
      <c r="B1136" s="66" t="s">
        <v>752</v>
      </c>
      <c r="C1136" s="108" t="s">
        <v>871</v>
      </c>
      <c r="D1136" s="66">
        <v>2025</v>
      </c>
      <c r="E1136" s="241"/>
      <c r="F1136" s="200" t="s">
        <v>110</v>
      </c>
      <c r="G1136" s="124">
        <v>1</v>
      </c>
      <c r="H1136" s="136">
        <v>8</v>
      </c>
      <c r="I1136" s="243">
        <v>22.532900000000001</v>
      </c>
      <c r="J1136" s="131"/>
      <c r="K1136" s="131"/>
    </row>
    <row r="1137" spans="1:11" s="154" customFormat="1" ht="38.25" outlineLevel="1" x14ac:dyDescent="0.25">
      <c r="A1137" s="167"/>
      <c r="B1137" s="66" t="s">
        <v>752</v>
      </c>
      <c r="C1137" s="108" t="s">
        <v>872</v>
      </c>
      <c r="D1137" s="66">
        <v>2025</v>
      </c>
      <c r="E1137" s="241"/>
      <c r="F1137" s="200" t="s">
        <v>110</v>
      </c>
      <c r="G1137" s="124">
        <v>1</v>
      </c>
      <c r="H1137" s="136">
        <v>4</v>
      </c>
      <c r="I1137" s="243">
        <v>22.532900000000001</v>
      </c>
      <c r="J1137" s="131"/>
      <c r="K1137" s="131"/>
    </row>
    <row r="1138" spans="1:11" s="154" customFormat="1" ht="38.25" outlineLevel="1" x14ac:dyDescent="0.25">
      <c r="A1138" s="167"/>
      <c r="B1138" s="66" t="s">
        <v>752</v>
      </c>
      <c r="C1138" s="108" t="s">
        <v>873</v>
      </c>
      <c r="D1138" s="66">
        <v>2025</v>
      </c>
      <c r="E1138" s="241"/>
      <c r="F1138" s="200" t="s">
        <v>110</v>
      </c>
      <c r="G1138" s="124">
        <v>1</v>
      </c>
      <c r="H1138" s="136">
        <v>7</v>
      </c>
      <c r="I1138" s="243">
        <v>22.532900000000001</v>
      </c>
      <c r="J1138" s="131"/>
      <c r="K1138" s="131"/>
    </row>
    <row r="1139" spans="1:11" s="154" customFormat="1" ht="15.75" outlineLevel="1" x14ac:dyDescent="0.25">
      <c r="A1139" s="170"/>
      <c r="B1139" s="124"/>
      <c r="C1139" s="186"/>
      <c r="D1139" s="186"/>
      <c r="E1139" s="200"/>
      <c r="F1139" s="200"/>
      <c r="G1139" s="124"/>
      <c r="H1139" s="124"/>
      <c r="I1139" s="246"/>
      <c r="J1139" s="29"/>
      <c r="K1139" s="29"/>
    </row>
    <row r="1140" spans="1:11" s="154" customFormat="1" ht="19.5" customHeight="1" x14ac:dyDescent="0.25">
      <c r="A1140" s="167"/>
      <c r="B1140" s="312" t="s">
        <v>874</v>
      </c>
      <c r="C1140" s="316" t="s">
        <v>875</v>
      </c>
      <c r="D1140" s="239"/>
      <c r="E1140" s="303"/>
      <c r="F1140" s="312" t="s">
        <v>110</v>
      </c>
      <c r="G1140" s="312"/>
      <c r="H1140" s="312"/>
      <c r="I1140" s="314"/>
      <c r="J1140" s="49"/>
      <c r="K1140" s="49"/>
    </row>
    <row r="1141" spans="1:11" s="154" customFormat="1" ht="16.5" customHeight="1" x14ac:dyDescent="0.25">
      <c r="A1141" s="167"/>
      <c r="B1141" s="313"/>
      <c r="C1141" s="317"/>
      <c r="D1141" s="97"/>
      <c r="E1141" s="311" t="s">
        <v>110</v>
      </c>
      <c r="F1141" s="313" t="s">
        <v>110</v>
      </c>
      <c r="G1141" s="313"/>
      <c r="H1141" s="313"/>
      <c r="I1141" s="315"/>
      <c r="J1141" s="96"/>
      <c r="K1141" s="96"/>
    </row>
    <row r="1142" spans="1:11" s="154" customFormat="1" ht="31.5" x14ac:dyDescent="0.25">
      <c r="A1142" s="167"/>
      <c r="B1142" s="98" t="s">
        <v>874</v>
      </c>
      <c r="C1142" s="79" t="s">
        <v>84</v>
      </c>
      <c r="D1142" s="66">
        <v>2025</v>
      </c>
      <c r="E1142" s="194">
        <v>2021</v>
      </c>
      <c r="F1142" s="212" t="s">
        <v>110</v>
      </c>
      <c r="G1142" s="130">
        <f>SUM(G1143:G1638)</f>
        <v>496</v>
      </c>
      <c r="H1142" s="119">
        <f>SUM(H1143:H1638)</f>
        <v>8421.516999999998</v>
      </c>
      <c r="I1142" s="99">
        <f>SUM(I1143:I1638)</f>
        <v>20589.45599999998</v>
      </c>
      <c r="J1142" s="131"/>
      <c r="K1142" s="131"/>
    </row>
    <row r="1143" spans="1:11" s="154" customFormat="1" ht="94.5" outlineLevel="1" x14ac:dyDescent="0.25">
      <c r="A1143" s="167"/>
      <c r="B1143" s="66" t="s">
        <v>874</v>
      </c>
      <c r="C1143" s="79" t="s">
        <v>876</v>
      </c>
      <c r="D1143" s="66">
        <v>2025</v>
      </c>
      <c r="E1143" s="167">
        <v>2022</v>
      </c>
      <c r="F1143" s="167" t="s">
        <v>110</v>
      </c>
      <c r="G1143" s="102">
        <v>1</v>
      </c>
      <c r="H1143" s="66">
        <v>40</v>
      </c>
      <c r="I1143" s="179">
        <f t="shared" ref="I1143:I1199" si="7">1*41511/1000</f>
        <v>41.511000000000003</v>
      </c>
      <c r="J1143" s="180"/>
      <c r="K1143" s="180"/>
    </row>
    <row r="1144" spans="1:11" s="154" customFormat="1" ht="63" outlineLevel="1" x14ac:dyDescent="0.25">
      <c r="A1144" s="167"/>
      <c r="B1144" s="66" t="s">
        <v>874</v>
      </c>
      <c r="C1144" s="79" t="s">
        <v>877</v>
      </c>
      <c r="D1144" s="66">
        <v>2025</v>
      </c>
      <c r="E1144" s="167">
        <v>2022</v>
      </c>
      <c r="F1144" s="167" t="s">
        <v>110</v>
      </c>
      <c r="G1144" s="102">
        <v>1</v>
      </c>
      <c r="H1144" s="66">
        <v>30.5</v>
      </c>
      <c r="I1144" s="179">
        <f t="shared" si="7"/>
        <v>41.511000000000003</v>
      </c>
      <c r="J1144" s="180"/>
      <c r="K1144" s="180"/>
    </row>
    <row r="1145" spans="1:11" s="154" customFormat="1" ht="63" outlineLevel="1" x14ac:dyDescent="0.25">
      <c r="A1145" s="167"/>
      <c r="B1145" s="66" t="s">
        <v>874</v>
      </c>
      <c r="C1145" s="79" t="s">
        <v>878</v>
      </c>
      <c r="D1145" s="66">
        <v>2025</v>
      </c>
      <c r="E1145" s="167">
        <v>2022</v>
      </c>
      <c r="F1145" s="167" t="s">
        <v>110</v>
      </c>
      <c r="G1145" s="102">
        <v>1</v>
      </c>
      <c r="H1145" s="66">
        <v>50</v>
      </c>
      <c r="I1145" s="179">
        <f t="shared" si="7"/>
        <v>41.511000000000003</v>
      </c>
      <c r="J1145" s="180"/>
      <c r="K1145" s="180"/>
    </row>
    <row r="1146" spans="1:11" s="154" customFormat="1" ht="78.75" outlineLevel="1" x14ac:dyDescent="0.25">
      <c r="A1146" s="167"/>
      <c r="B1146" s="66" t="s">
        <v>874</v>
      </c>
      <c r="C1146" s="79" t="s">
        <v>879</v>
      </c>
      <c r="D1146" s="66">
        <v>2025</v>
      </c>
      <c r="E1146" s="167">
        <v>2022</v>
      </c>
      <c r="F1146" s="167" t="s">
        <v>110</v>
      </c>
      <c r="G1146" s="102">
        <v>1</v>
      </c>
      <c r="H1146" s="66">
        <v>16</v>
      </c>
      <c r="I1146" s="179">
        <f t="shared" si="7"/>
        <v>41.511000000000003</v>
      </c>
      <c r="J1146" s="180"/>
      <c r="K1146" s="180"/>
    </row>
    <row r="1147" spans="1:11" s="154" customFormat="1" ht="141.75" outlineLevel="1" x14ac:dyDescent="0.25">
      <c r="A1147" s="200"/>
      <c r="B1147" s="66" t="s">
        <v>874</v>
      </c>
      <c r="C1147" s="199" t="s">
        <v>880</v>
      </c>
      <c r="D1147" s="66">
        <v>2025</v>
      </c>
      <c r="E1147" s="200"/>
      <c r="F1147" s="167" t="s">
        <v>110</v>
      </c>
      <c r="G1147" s="136">
        <v>1</v>
      </c>
      <c r="H1147" s="124">
        <v>50</v>
      </c>
      <c r="I1147" s="179">
        <f t="shared" si="7"/>
        <v>41.511000000000003</v>
      </c>
      <c r="J1147" s="180"/>
      <c r="K1147" s="180"/>
    </row>
    <row r="1148" spans="1:11" s="154" customFormat="1" ht="63" outlineLevel="1" x14ac:dyDescent="0.25">
      <c r="A1148" s="200"/>
      <c r="B1148" s="66" t="s">
        <v>874</v>
      </c>
      <c r="C1148" s="199" t="s">
        <v>95</v>
      </c>
      <c r="D1148" s="66">
        <v>2025</v>
      </c>
      <c r="E1148" s="200"/>
      <c r="F1148" s="167" t="s">
        <v>110</v>
      </c>
      <c r="G1148" s="136">
        <v>1</v>
      </c>
      <c r="H1148" s="124">
        <v>30</v>
      </c>
      <c r="I1148" s="179">
        <f t="shared" si="7"/>
        <v>41.511000000000003</v>
      </c>
      <c r="J1148" s="180"/>
      <c r="K1148" s="180"/>
    </row>
    <row r="1149" spans="1:11" s="154" customFormat="1" ht="78.75" outlineLevel="1" x14ac:dyDescent="0.25">
      <c r="A1149" s="200"/>
      <c r="B1149" s="66" t="s">
        <v>874</v>
      </c>
      <c r="C1149" s="118" t="s">
        <v>736</v>
      </c>
      <c r="D1149" s="66">
        <v>2025</v>
      </c>
      <c r="E1149" s="200"/>
      <c r="F1149" s="167" t="s">
        <v>110</v>
      </c>
      <c r="G1149" s="136">
        <v>1</v>
      </c>
      <c r="H1149" s="124">
        <v>22.82</v>
      </c>
      <c r="I1149" s="179">
        <f t="shared" si="7"/>
        <v>41.511000000000003</v>
      </c>
      <c r="J1149" s="180"/>
      <c r="K1149" s="180"/>
    </row>
    <row r="1150" spans="1:11" s="154" customFormat="1" ht="94.5" outlineLevel="1" x14ac:dyDescent="0.25">
      <c r="A1150" s="200"/>
      <c r="B1150" s="66" t="s">
        <v>874</v>
      </c>
      <c r="C1150" s="79" t="s">
        <v>98</v>
      </c>
      <c r="D1150" s="66">
        <v>2025</v>
      </c>
      <c r="E1150" s="200"/>
      <c r="F1150" s="167" t="s">
        <v>110</v>
      </c>
      <c r="G1150" s="136">
        <v>1</v>
      </c>
      <c r="H1150" s="124">
        <v>35</v>
      </c>
      <c r="I1150" s="179">
        <f t="shared" si="7"/>
        <v>41.511000000000003</v>
      </c>
      <c r="J1150" s="180"/>
      <c r="K1150" s="180"/>
    </row>
    <row r="1151" spans="1:11" s="154" customFormat="1" ht="110.25" outlineLevel="1" x14ac:dyDescent="0.25">
      <c r="A1151" s="200"/>
      <c r="B1151" s="66" t="s">
        <v>874</v>
      </c>
      <c r="C1151" s="79" t="s">
        <v>881</v>
      </c>
      <c r="D1151" s="66">
        <v>2025</v>
      </c>
      <c r="E1151" s="200"/>
      <c r="F1151" s="167" t="s">
        <v>110</v>
      </c>
      <c r="G1151" s="136">
        <v>1</v>
      </c>
      <c r="H1151" s="124">
        <v>35</v>
      </c>
      <c r="I1151" s="179">
        <f t="shared" si="7"/>
        <v>41.511000000000003</v>
      </c>
      <c r="J1151" s="180"/>
      <c r="K1151" s="180"/>
    </row>
    <row r="1152" spans="1:11" s="154" customFormat="1" ht="94.5" outlineLevel="1" x14ac:dyDescent="0.25">
      <c r="A1152" s="200"/>
      <c r="B1152" s="66" t="s">
        <v>874</v>
      </c>
      <c r="C1152" s="79" t="s">
        <v>882</v>
      </c>
      <c r="D1152" s="66">
        <v>2025</v>
      </c>
      <c r="E1152" s="200"/>
      <c r="F1152" s="167" t="s">
        <v>110</v>
      </c>
      <c r="G1152" s="136">
        <v>1</v>
      </c>
      <c r="H1152" s="124">
        <v>35</v>
      </c>
      <c r="I1152" s="179">
        <f t="shared" si="7"/>
        <v>41.511000000000003</v>
      </c>
      <c r="J1152" s="180"/>
      <c r="K1152" s="180"/>
    </row>
    <row r="1153" spans="1:11" s="154" customFormat="1" ht="78.75" outlineLevel="1" x14ac:dyDescent="0.25">
      <c r="A1153" s="200"/>
      <c r="B1153" s="66" t="s">
        <v>874</v>
      </c>
      <c r="C1153" s="79" t="s">
        <v>101</v>
      </c>
      <c r="D1153" s="66">
        <v>2025</v>
      </c>
      <c r="E1153" s="200"/>
      <c r="F1153" s="167" t="s">
        <v>110</v>
      </c>
      <c r="G1153" s="136">
        <v>1</v>
      </c>
      <c r="H1153" s="107">
        <v>35</v>
      </c>
      <c r="I1153" s="179">
        <f t="shared" si="7"/>
        <v>41.511000000000003</v>
      </c>
      <c r="J1153" s="180"/>
      <c r="K1153" s="180"/>
    </row>
    <row r="1154" spans="1:11" s="154" customFormat="1" ht="78.75" outlineLevel="1" x14ac:dyDescent="0.25">
      <c r="A1154" s="200"/>
      <c r="B1154" s="66" t="s">
        <v>874</v>
      </c>
      <c r="C1154" s="199" t="s">
        <v>102</v>
      </c>
      <c r="D1154" s="66">
        <v>2025</v>
      </c>
      <c r="E1154" s="200"/>
      <c r="F1154" s="167" t="s">
        <v>110</v>
      </c>
      <c r="G1154" s="136">
        <v>1</v>
      </c>
      <c r="H1154" s="107">
        <v>35</v>
      </c>
      <c r="I1154" s="179">
        <f t="shared" si="7"/>
        <v>41.511000000000003</v>
      </c>
      <c r="J1154" s="180"/>
      <c r="K1154" s="180"/>
    </row>
    <row r="1155" spans="1:11" s="154" customFormat="1" ht="60" outlineLevel="1" x14ac:dyDescent="0.25">
      <c r="A1155" s="200"/>
      <c r="B1155" s="66" t="s">
        <v>874</v>
      </c>
      <c r="C1155" s="114" t="s">
        <v>883</v>
      </c>
      <c r="D1155" s="66">
        <v>2025</v>
      </c>
      <c r="E1155" s="200"/>
      <c r="F1155" s="167" t="s">
        <v>110</v>
      </c>
      <c r="G1155" s="136">
        <v>1</v>
      </c>
      <c r="H1155" s="247">
        <v>16</v>
      </c>
      <c r="I1155" s="248">
        <f t="shared" si="7"/>
        <v>41.511000000000003</v>
      </c>
      <c r="J1155" s="180"/>
      <c r="K1155" s="180"/>
    </row>
    <row r="1156" spans="1:11" s="154" customFormat="1" ht="60" outlineLevel="1" x14ac:dyDescent="0.25">
      <c r="A1156" s="200"/>
      <c r="B1156" s="27" t="s">
        <v>874</v>
      </c>
      <c r="C1156" s="249" t="s">
        <v>884</v>
      </c>
      <c r="D1156" s="27">
        <v>2025</v>
      </c>
      <c r="E1156" s="200"/>
      <c r="F1156" s="250" t="s">
        <v>110</v>
      </c>
      <c r="G1156" s="136">
        <v>1</v>
      </c>
      <c r="H1156" s="247">
        <v>32</v>
      </c>
      <c r="I1156" s="248">
        <f t="shared" si="7"/>
        <v>41.511000000000003</v>
      </c>
      <c r="J1156" s="180"/>
      <c r="K1156" s="180"/>
    </row>
    <row r="1157" spans="1:11" s="154" customFormat="1" ht="60" outlineLevel="1" x14ac:dyDescent="0.25">
      <c r="A1157" s="200"/>
      <c r="B1157" s="27" t="s">
        <v>874</v>
      </c>
      <c r="C1157" s="249" t="s">
        <v>885</v>
      </c>
      <c r="D1157" s="27">
        <v>2025</v>
      </c>
      <c r="E1157" s="200"/>
      <c r="F1157" s="250" t="s">
        <v>110</v>
      </c>
      <c r="G1157" s="136">
        <v>1</v>
      </c>
      <c r="H1157" s="247">
        <v>48</v>
      </c>
      <c r="I1157" s="248">
        <f t="shared" si="7"/>
        <v>41.511000000000003</v>
      </c>
      <c r="J1157" s="180"/>
      <c r="K1157" s="180"/>
    </row>
    <row r="1158" spans="1:11" s="154" customFormat="1" ht="60" outlineLevel="1" x14ac:dyDescent="0.25">
      <c r="A1158" s="200"/>
      <c r="B1158" s="27" t="s">
        <v>874</v>
      </c>
      <c r="C1158" s="249" t="s">
        <v>886</v>
      </c>
      <c r="D1158" s="27">
        <v>2025</v>
      </c>
      <c r="E1158" s="200"/>
      <c r="F1158" s="250" t="s">
        <v>110</v>
      </c>
      <c r="G1158" s="136">
        <v>1</v>
      </c>
      <c r="H1158" s="247">
        <v>16</v>
      </c>
      <c r="I1158" s="248">
        <f t="shared" si="7"/>
        <v>41.511000000000003</v>
      </c>
      <c r="J1158" s="180"/>
      <c r="K1158" s="180"/>
    </row>
    <row r="1159" spans="1:11" s="154" customFormat="1" ht="75" outlineLevel="1" x14ac:dyDescent="0.25">
      <c r="A1159" s="200"/>
      <c r="B1159" s="27" t="s">
        <v>874</v>
      </c>
      <c r="C1159" s="249" t="s">
        <v>887</v>
      </c>
      <c r="D1159" s="27">
        <v>2025</v>
      </c>
      <c r="E1159" s="200"/>
      <c r="F1159" s="250" t="s">
        <v>110</v>
      </c>
      <c r="G1159" s="136">
        <v>1</v>
      </c>
      <c r="H1159" s="247">
        <v>16</v>
      </c>
      <c r="I1159" s="248">
        <f t="shared" si="7"/>
        <v>41.511000000000003</v>
      </c>
      <c r="J1159" s="180"/>
      <c r="K1159" s="180"/>
    </row>
    <row r="1160" spans="1:11" s="154" customFormat="1" ht="60" outlineLevel="1" x14ac:dyDescent="0.25">
      <c r="A1160" s="200"/>
      <c r="B1160" s="27" t="s">
        <v>874</v>
      </c>
      <c r="C1160" s="249" t="s">
        <v>888</v>
      </c>
      <c r="D1160" s="27">
        <v>2025</v>
      </c>
      <c r="E1160" s="200"/>
      <c r="F1160" s="250" t="s">
        <v>110</v>
      </c>
      <c r="G1160" s="136">
        <v>1</v>
      </c>
      <c r="H1160" s="247">
        <v>22</v>
      </c>
      <c r="I1160" s="248">
        <f t="shared" si="7"/>
        <v>41.511000000000003</v>
      </c>
      <c r="J1160" s="180"/>
      <c r="K1160" s="180"/>
    </row>
    <row r="1161" spans="1:11" s="154" customFormat="1" ht="60" outlineLevel="1" x14ac:dyDescent="0.25">
      <c r="A1161" s="200"/>
      <c r="B1161" s="27" t="s">
        <v>874</v>
      </c>
      <c r="C1161" s="249" t="s">
        <v>889</v>
      </c>
      <c r="D1161" s="27">
        <v>2025</v>
      </c>
      <c r="E1161" s="200"/>
      <c r="F1161" s="250" t="s">
        <v>110</v>
      </c>
      <c r="G1161" s="136">
        <v>1</v>
      </c>
      <c r="H1161" s="247">
        <v>32</v>
      </c>
      <c r="I1161" s="248">
        <f t="shared" si="7"/>
        <v>41.511000000000003</v>
      </c>
      <c r="J1161" s="180"/>
      <c r="K1161" s="180"/>
    </row>
    <row r="1162" spans="1:11" s="154" customFormat="1" ht="60" outlineLevel="1" x14ac:dyDescent="0.25">
      <c r="A1162" s="200"/>
      <c r="B1162" s="27" t="s">
        <v>874</v>
      </c>
      <c r="C1162" s="249" t="s">
        <v>890</v>
      </c>
      <c r="D1162" s="27">
        <v>2025</v>
      </c>
      <c r="E1162" s="200"/>
      <c r="F1162" s="250" t="s">
        <v>110</v>
      </c>
      <c r="G1162" s="136">
        <v>1</v>
      </c>
      <c r="H1162" s="247">
        <v>22</v>
      </c>
      <c r="I1162" s="248">
        <f t="shared" si="7"/>
        <v>41.511000000000003</v>
      </c>
      <c r="J1162" s="180"/>
      <c r="K1162" s="180"/>
    </row>
    <row r="1163" spans="1:11" s="154" customFormat="1" ht="60" outlineLevel="1" x14ac:dyDescent="0.25">
      <c r="A1163" s="200"/>
      <c r="B1163" s="27" t="s">
        <v>874</v>
      </c>
      <c r="C1163" s="249" t="s">
        <v>891</v>
      </c>
      <c r="D1163" s="27">
        <v>2025</v>
      </c>
      <c r="E1163" s="200"/>
      <c r="F1163" s="250" t="s">
        <v>110</v>
      </c>
      <c r="G1163" s="136">
        <v>1</v>
      </c>
      <c r="H1163" s="247">
        <v>32</v>
      </c>
      <c r="I1163" s="248">
        <f t="shared" si="7"/>
        <v>41.511000000000003</v>
      </c>
      <c r="J1163" s="180"/>
      <c r="K1163" s="180"/>
    </row>
    <row r="1164" spans="1:11" s="154" customFormat="1" ht="60" outlineLevel="1" x14ac:dyDescent="0.25">
      <c r="A1164" s="200"/>
      <c r="B1164" s="27" t="s">
        <v>874</v>
      </c>
      <c r="C1164" s="249" t="s">
        <v>892</v>
      </c>
      <c r="D1164" s="27">
        <v>2025</v>
      </c>
      <c r="E1164" s="200"/>
      <c r="F1164" s="250" t="s">
        <v>110</v>
      </c>
      <c r="G1164" s="136">
        <v>1</v>
      </c>
      <c r="H1164" s="247">
        <v>16</v>
      </c>
      <c r="I1164" s="248">
        <f t="shared" si="7"/>
        <v>41.511000000000003</v>
      </c>
      <c r="J1164" s="180"/>
      <c r="K1164" s="180"/>
    </row>
    <row r="1165" spans="1:11" s="154" customFormat="1" ht="60" outlineLevel="1" x14ac:dyDescent="0.25">
      <c r="A1165" s="200"/>
      <c r="B1165" s="27" t="s">
        <v>874</v>
      </c>
      <c r="C1165" s="249" t="s">
        <v>893</v>
      </c>
      <c r="D1165" s="27">
        <v>2025</v>
      </c>
      <c r="E1165" s="200"/>
      <c r="F1165" s="250" t="s">
        <v>110</v>
      </c>
      <c r="G1165" s="136">
        <v>1</v>
      </c>
      <c r="H1165" s="247">
        <v>16</v>
      </c>
      <c r="I1165" s="248">
        <f t="shared" si="7"/>
        <v>41.511000000000003</v>
      </c>
      <c r="J1165" s="180"/>
      <c r="K1165" s="180"/>
    </row>
    <row r="1166" spans="1:11" s="154" customFormat="1" ht="60" outlineLevel="1" x14ac:dyDescent="0.25">
      <c r="A1166" s="200"/>
      <c r="B1166" s="27" t="s">
        <v>874</v>
      </c>
      <c r="C1166" s="249" t="s">
        <v>894</v>
      </c>
      <c r="D1166" s="27">
        <v>2025</v>
      </c>
      <c r="E1166" s="200"/>
      <c r="F1166" s="250" t="s">
        <v>110</v>
      </c>
      <c r="G1166" s="136">
        <v>1</v>
      </c>
      <c r="H1166" s="247">
        <v>32</v>
      </c>
      <c r="I1166" s="248">
        <f t="shared" si="7"/>
        <v>41.511000000000003</v>
      </c>
      <c r="J1166" s="180"/>
      <c r="K1166" s="180"/>
    </row>
    <row r="1167" spans="1:11" s="154" customFormat="1" ht="60" outlineLevel="1" x14ac:dyDescent="0.25">
      <c r="A1167" s="200"/>
      <c r="B1167" s="27" t="s">
        <v>874</v>
      </c>
      <c r="C1167" s="249" t="s">
        <v>895</v>
      </c>
      <c r="D1167" s="27">
        <v>2025</v>
      </c>
      <c r="E1167" s="200"/>
      <c r="F1167" s="250" t="s">
        <v>110</v>
      </c>
      <c r="G1167" s="136">
        <v>1</v>
      </c>
      <c r="H1167" s="247">
        <v>22</v>
      </c>
      <c r="I1167" s="248">
        <f t="shared" si="7"/>
        <v>41.511000000000003</v>
      </c>
      <c r="J1167" s="180"/>
      <c r="K1167" s="180"/>
    </row>
    <row r="1168" spans="1:11" s="154" customFormat="1" ht="60" outlineLevel="1" x14ac:dyDescent="0.25">
      <c r="A1168" s="200"/>
      <c r="B1168" s="27" t="s">
        <v>874</v>
      </c>
      <c r="C1168" s="249" t="s">
        <v>896</v>
      </c>
      <c r="D1168" s="27">
        <v>2025</v>
      </c>
      <c r="E1168" s="200"/>
      <c r="F1168" s="250" t="s">
        <v>110</v>
      </c>
      <c r="G1168" s="136">
        <v>1</v>
      </c>
      <c r="H1168" s="247">
        <v>32</v>
      </c>
      <c r="I1168" s="248">
        <f t="shared" si="7"/>
        <v>41.511000000000003</v>
      </c>
      <c r="J1168" s="180"/>
      <c r="K1168" s="180"/>
    </row>
    <row r="1169" spans="1:11" s="154" customFormat="1" ht="60" outlineLevel="1" x14ac:dyDescent="0.25">
      <c r="A1169" s="200"/>
      <c r="B1169" s="27" t="s">
        <v>874</v>
      </c>
      <c r="C1169" s="249" t="s">
        <v>897</v>
      </c>
      <c r="D1169" s="27">
        <v>2025</v>
      </c>
      <c r="E1169" s="200"/>
      <c r="F1169" s="250" t="s">
        <v>110</v>
      </c>
      <c r="G1169" s="136">
        <v>1</v>
      </c>
      <c r="H1169" s="247">
        <v>11</v>
      </c>
      <c r="I1169" s="248">
        <f t="shared" si="7"/>
        <v>41.511000000000003</v>
      </c>
      <c r="J1169" s="180"/>
      <c r="K1169" s="180"/>
    </row>
    <row r="1170" spans="1:11" s="154" customFormat="1" ht="60" outlineLevel="1" x14ac:dyDescent="0.25">
      <c r="A1170" s="200"/>
      <c r="B1170" s="27" t="s">
        <v>874</v>
      </c>
      <c r="C1170" s="249" t="s">
        <v>898</v>
      </c>
      <c r="D1170" s="27">
        <v>2025</v>
      </c>
      <c r="E1170" s="200"/>
      <c r="F1170" s="250" t="s">
        <v>110</v>
      </c>
      <c r="G1170" s="136">
        <v>1</v>
      </c>
      <c r="H1170" s="247">
        <v>44</v>
      </c>
      <c r="I1170" s="248">
        <f t="shared" si="7"/>
        <v>41.511000000000003</v>
      </c>
      <c r="J1170" s="180"/>
      <c r="K1170" s="180"/>
    </row>
    <row r="1171" spans="1:11" s="154" customFormat="1" ht="60" outlineLevel="1" x14ac:dyDescent="0.25">
      <c r="A1171" s="200"/>
      <c r="B1171" s="27" t="s">
        <v>874</v>
      </c>
      <c r="C1171" s="249" t="s">
        <v>899</v>
      </c>
      <c r="D1171" s="27">
        <v>2025</v>
      </c>
      <c r="E1171" s="200"/>
      <c r="F1171" s="250" t="s">
        <v>110</v>
      </c>
      <c r="G1171" s="136">
        <v>1</v>
      </c>
      <c r="H1171" s="247">
        <v>32</v>
      </c>
      <c r="I1171" s="248">
        <f t="shared" si="7"/>
        <v>41.511000000000003</v>
      </c>
      <c r="J1171" s="180"/>
      <c r="K1171" s="180"/>
    </row>
    <row r="1172" spans="1:11" s="154" customFormat="1" ht="75" outlineLevel="1" x14ac:dyDescent="0.25">
      <c r="A1172" s="200"/>
      <c r="B1172" s="27" t="s">
        <v>874</v>
      </c>
      <c r="C1172" s="249" t="s">
        <v>900</v>
      </c>
      <c r="D1172" s="27">
        <v>2025</v>
      </c>
      <c r="E1172" s="200"/>
      <c r="F1172" s="250" t="s">
        <v>110</v>
      </c>
      <c r="G1172" s="136">
        <v>1</v>
      </c>
      <c r="H1172" s="247">
        <v>22</v>
      </c>
      <c r="I1172" s="248">
        <f t="shared" si="7"/>
        <v>41.511000000000003</v>
      </c>
      <c r="J1172" s="180"/>
      <c r="K1172" s="180"/>
    </row>
    <row r="1173" spans="1:11" s="154" customFormat="1" ht="60" outlineLevel="1" x14ac:dyDescent="0.25">
      <c r="A1173" s="200"/>
      <c r="B1173" s="27" t="s">
        <v>874</v>
      </c>
      <c r="C1173" s="249" t="s">
        <v>901</v>
      </c>
      <c r="D1173" s="27">
        <v>2025</v>
      </c>
      <c r="E1173" s="200"/>
      <c r="F1173" s="250" t="s">
        <v>110</v>
      </c>
      <c r="G1173" s="136">
        <v>1</v>
      </c>
      <c r="H1173" s="247">
        <v>32</v>
      </c>
      <c r="I1173" s="248">
        <f t="shared" si="7"/>
        <v>41.511000000000003</v>
      </c>
      <c r="J1173" s="180"/>
      <c r="K1173" s="180"/>
    </row>
    <row r="1174" spans="1:11" s="154" customFormat="1" ht="75" outlineLevel="1" x14ac:dyDescent="0.25">
      <c r="A1174" s="200"/>
      <c r="B1174" s="27" t="s">
        <v>874</v>
      </c>
      <c r="C1174" s="249" t="s">
        <v>902</v>
      </c>
      <c r="D1174" s="27">
        <v>2025</v>
      </c>
      <c r="E1174" s="200"/>
      <c r="F1174" s="250" t="s">
        <v>110</v>
      </c>
      <c r="G1174" s="136">
        <v>1</v>
      </c>
      <c r="H1174" s="247">
        <v>32</v>
      </c>
      <c r="I1174" s="248">
        <f t="shared" si="7"/>
        <v>41.511000000000003</v>
      </c>
      <c r="J1174" s="180"/>
      <c r="K1174" s="180"/>
    </row>
    <row r="1175" spans="1:11" s="154" customFormat="1" ht="45" outlineLevel="1" x14ac:dyDescent="0.25">
      <c r="A1175" s="200"/>
      <c r="B1175" s="27" t="s">
        <v>874</v>
      </c>
      <c r="C1175" s="249" t="s">
        <v>903</v>
      </c>
      <c r="D1175" s="27">
        <v>2025</v>
      </c>
      <c r="E1175" s="200"/>
      <c r="F1175" s="250" t="s">
        <v>110</v>
      </c>
      <c r="G1175" s="136">
        <v>1</v>
      </c>
      <c r="H1175" s="247">
        <v>22</v>
      </c>
      <c r="I1175" s="248">
        <f t="shared" si="7"/>
        <v>41.511000000000003</v>
      </c>
      <c r="J1175" s="180"/>
      <c r="K1175" s="180"/>
    </row>
    <row r="1176" spans="1:11" s="154" customFormat="1" ht="60" outlineLevel="1" x14ac:dyDescent="0.25">
      <c r="A1176" s="200"/>
      <c r="B1176" s="27" t="s">
        <v>874</v>
      </c>
      <c r="C1176" s="249" t="s">
        <v>904</v>
      </c>
      <c r="D1176" s="27">
        <v>2025</v>
      </c>
      <c r="E1176" s="200"/>
      <c r="F1176" s="250" t="s">
        <v>110</v>
      </c>
      <c r="G1176" s="136">
        <v>1</v>
      </c>
      <c r="H1176" s="247">
        <v>32</v>
      </c>
      <c r="I1176" s="248">
        <f t="shared" si="7"/>
        <v>41.511000000000003</v>
      </c>
      <c r="J1176" s="180"/>
      <c r="K1176" s="180"/>
    </row>
    <row r="1177" spans="1:11" s="154" customFormat="1" ht="60" outlineLevel="1" x14ac:dyDescent="0.25">
      <c r="A1177" s="200"/>
      <c r="B1177" s="27" t="s">
        <v>874</v>
      </c>
      <c r="C1177" s="249" t="s">
        <v>905</v>
      </c>
      <c r="D1177" s="27">
        <v>2025</v>
      </c>
      <c r="E1177" s="200"/>
      <c r="F1177" s="250" t="s">
        <v>110</v>
      </c>
      <c r="G1177" s="136">
        <v>1</v>
      </c>
      <c r="H1177" s="247">
        <v>32</v>
      </c>
      <c r="I1177" s="248">
        <f t="shared" si="7"/>
        <v>41.511000000000003</v>
      </c>
      <c r="J1177" s="180"/>
      <c r="K1177" s="180"/>
    </row>
    <row r="1178" spans="1:11" s="154" customFormat="1" ht="60" outlineLevel="1" x14ac:dyDescent="0.25">
      <c r="A1178" s="200"/>
      <c r="B1178" s="27" t="s">
        <v>874</v>
      </c>
      <c r="C1178" s="249" t="s">
        <v>906</v>
      </c>
      <c r="D1178" s="27">
        <v>2025</v>
      </c>
      <c r="E1178" s="200"/>
      <c r="F1178" s="250" t="s">
        <v>110</v>
      </c>
      <c r="G1178" s="136">
        <v>1</v>
      </c>
      <c r="H1178" s="247">
        <v>32</v>
      </c>
      <c r="I1178" s="248">
        <f t="shared" si="7"/>
        <v>41.511000000000003</v>
      </c>
      <c r="J1178" s="180"/>
      <c r="K1178" s="180"/>
    </row>
    <row r="1179" spans="1:11" s="154" customFormat="1" ht="58.5" outlineLevel="1" x14ac:dyDescent="0.25">
      <c r="A1179" s="200"/>
      <c r="B1179" s="27" t="s">
        <v>874</v>
      </c>
      <c r="C1179" s="249" t="s">
        <v>907</v>
      </c>
      <c r="D1179" s="27">
        <v>2025</v>
      </c>
      <c r="E1179" s="200"/>
      <c r="F1179" s="250" t="s">
        <v>110</v>
      </c>
      <c r="G1179" s="136">
        <v>1</v>
      </c>
      <c r="H1179" s="247">
        <v>11</v>
      </c>
      <c r="I1179" s="248">
        <f t="shared" si="7"/>
        <v>41.511000000000003</v>
      </c>
      <c r="J1179" s="180"/>
      <c r="K1179" s="180"/>
    </row>
    <row r="1180" spans="1:11" s="154" customFormat="1" ht="60" outlineLevel="1" x14ac:dyDescent="0.25">
      <c r="A1180" s="200"/>
      <c r="B1180" s="27" t="s">
        <v>874</v>
      </c>
      <c r="C1180" s="249" t="s">
        <v>908</v>
      </c>
      <c r="D1180" s="27">
        <v>2025</v>
      </c>
      <c r="E1180" s="200"/>
      <c r="F1180" s="250" t="s">
        <v>110</v>
      </c>
      <c r="G1180" s="136">
        <v>1</v>
      </c>
      <c r="H1180" s="247">
        <v>44</v>
      </c>
      <c r="I1180" s="248">
        <f t="shared" si="7"/>
        <v>41.511000000000003</v>
      </c>
      <c r="J1180" s="180"/>
      <c r="K1180" s="180"/>
    </row>
    <row r="1181" spans="1:11" s="154" customFormat="1" ht="60" outlineLevel="1" x14ac:dyDescent="0.25">
      <c r="A1181" s="200"/>
      <c r="B1181" s="27" t="s">
        <v>874</v>
      </c>
      <c r="C1181" s="249" t="s">
        <v>909</v>
      </c>
      <c r="D1181" s="27">
        <v>2025</v>
      </c>
      <c r="E1181" s="200"/>
      <c r="F1181" s="250" t="s">
        <v>110</v>
      </c>
      <c r="G1181" s="136">
        <v>1</v>
      </c>
      <c r="H1181" s="247">
        <v>22</v>
      </c>
      <c r="I1181" s="248">
        <f t="shared" si="7"/>
        <v>41.511000000000003</v>
      </c>
      <c r="J1181" s="180"/>
      <c r="K1181" s="180"/>
    </row>
    <row r="1182" spans="1:11" s="154" customFormat="1" ht="60" outlineLevel="1" x14ac:dyDescent="0.25">
      <c r="A1182" s="200"/>
      <c r="B1182" s="27" t="s">
        <v>874</v>
      </c>
      <c r="C1182" s="249" t="s">
        <v>910</v>
      </c>
      <c r="D1182" s="27">
        <v>2025</v>
      </c>
      <c r="E1182" s="200"/>
      <c r="F1182" s="250" t="s">
        <v>110</v>
      </c>
      <c r="G1182" s="136">
        <v>1</v>
      </c>
      <c r="H1182" s="247">
        <v>11</v>
      </c>
      <c r="I1182" s="248">
        <f t="shared" si="7"/>
        <v>41.511000000000003</v>
      </c>
      <c r="J1182" s="180"/>
      <c r="K1182" s="180"/>
    </row>
    <row r="1183" spans="1:11" s="154" customFormat="1" ht="60" outlineLevel="1" x14ac:dyDescent="0.25">
      <c r="A1183" s="200"/>
      <c r="B1183" s="27" t="s">
        <v>874</v>
      </c>
      <c r="C1183" s="249" t="s">
        <v>911</v>
      </c>
      <c r="D1183" s="27">
        <v>2025</v>
      </c>
      <c r="E1183" s="200"/>
      <c r="F1183" s="250" t="s">
        <v>110</v>
      </c>
      <c r="G1183" s="136">
        <v>1</v>
      </c>
      <c r="H1183" s="124">
        <v>22</v>
      </c>
      <c r="I1183" s="248">
        <f t="shared" si="7"/>
        <v>41.511000000000003</v>
      </c>
      <c r="J1183" s="180"/>
      <c r="K1183" s="180"/>
    </row>
    <row r="1184" spans="1:11" s="154" customFormat="1" ht="60" outlineLevel="1" x14ac:dyDescent="0.25">
      <c r="A1184" s="200"/>
      <c r="B1184" s="27" t="s">
        <v>874</v>
      </c>
      <c r="C1184" s="249" t="s">
        <v>912</v>
      </c>
      <c r="D1184" s="27">
        <v>2025</v>
      </c>
      <c r="E1184" s="200"/>
      <c r="F1184" s="250" t="s">
        <v>110</v>
      </c>
      <c r="G1184" s="136">
        <v>1</v>
      </c>
      <c r="H1184" s="124">
        <v>50</v>
      </c>
      <c r="I1184" s="248">
        <f t="shared" si="7"/>
        <v>41.511000000000003</v>
      </c>
      <c r="J1184" s="180"/>
      <c r="K1184" s="180"/>
    </row>
    <row r="1185" spans="1:11" s="154" customFormat="1" ht="60.75" outlineLevel="1" thickBot="1" x14ac:dyDescent="0.3">
      <c r="A1185" s="200"/>
      <c r="B1185" s="27" t="s">
        <v>874</v>
      </c>
      <c r="C1185" s="249" t="s">
        <v>913</v>
      </c>
      <c r="D1185" s="27">
        <v>2025</v>
      </c>
      <c r="E1185" s="200"/>
      <c r="F1185" s="250" t="s">
        <v>110</v>
      </c>
      <c r="G1185" s="136">
        <v>1</v>
      </c>
      <c r="H1185" s="124">
        <v>35</v>
      </c>
      <c r="I1185" s="248">
        <f t="shared" si="7"/>
        <v>41.511000000000003</v>
      </c>
      <c r="J1185" s="180"/>
      <c r="K1185" s="180"/>
    </row>
    <row r="1186" spans="1:11" s="154" customFormat="1" ht="60" outlineLevel="1" x14ac:dyDescent="0.25">
      <c r="A1186" s="200"/>
      <c r="B1186" s="27" t="s">
        <v>874</v>
      </c>
      <c r="C1186" s="251" t="s">
        <v>914</v>
      </c>
      <c r="D1186" s="27">
        <v>2025</v>
      </c>
      <c r="E1186" s="200"/>
      <c r="F1186" s="250" t="s">
        <v>110</v>
      </c>
      <c r="G1186" s="136">
        <v>1</v>
      </c>
      <c r="H1186" s="124">
        <v>50</v>
      </c>
      <c r="I1186" s="248">
        <f t="shared" si="7"/>
        <v>41.511000000000003</v>
      </c>
      <c r="J1186" s="180"/>
      <c r="K1186" s="180"/>
    </row>
    <row r="1187" spans="1:11" s="154" customFormat="1" ht="60" outlineLevel="1" x14ac:dyDescent="0.25">
      <c r="A1187" s="200"/>
      <c r="B1187" s="27" t="s">
        <v>874</v>
      </c>
      <c r="C1187" s="115" t="s">
        <v>915</v>
      </c>
      <c r="D1187" s="27">
        <v>2025</v>
      </c>
      <c r="E1187" s="200"/>
      <c r="F1187" s="250" t="s">
        <v>110</v>
      </c>
      <c r="G1187" s="136">
        <v>1</v>
      </c>
      <c r="H1187" s="124">
        <v>50</v>
      </c>
      <c r="I1187" s="248">
        <f t="shared" si="7"/>
        <v>41.511000000000003</v>
      </c>
      <c r="J1187" s="180"/>
      <c r="K1187" s="180"/>
    </row>
    <row r="1188" spans="1:11" s="154" customFormat="1" ht="60" outlineLevel="1" x14ac:dyDescent="0.25">
      <c r="A1188" s="200"/>
      <c r="B1188" s="27" t="s">
        <v>874</v>
      </c>
      <c r="C1188" s="113" t="s">
        <v>916</v>
      </c>
      <c r="D1188" s="27">
        <v>2025</v>
      </c>
      <c r="E1188" s="200"/>
      <c r="F1188" s="250" t="s">
        <v>110</v>
      </c>
      <c r="G1188" s="136">
        <v>1</v>
      </c>
      <c r="H1188" s="124">
        <v>50</v>
      </c>
      <c r="I1188" s="248">
        <f t="shared" si="7"/>
        <v>41.511000000000003</v>
      </c>
      <c r="J1188" s="180"/>
      <c r="K1188" s="180"/>
    </row>
    <row r="1189" spans="1:11" s="154" customFormat="1" ht="60" outlineLevel="1" x14ac:dyDescent="0.25">
      <c r="A1189" s="200"/>
      <c r="B1189" s="27" t="s">
        <v>874</v>
      </c>
      <c r="C1189" s="249" t="s">
        <v>917</v>
      </c>
      <c r="D1189" s="27">
        <v>2025</v>
      </c>
      <c r="E1189" s="200"/>
      <c r="F1189" s="250" t="s">
        <v>110</v>
      </c>
      <c r="G1189" s="136">
        <v>1</v>
      </c>
      <c r="H1189" s="124">
        <v>40</v>
      </c>
      <c r="I1189" s="248">
        <f t="shared" si="7"/>
        <v>41.511000000000003</v>
      </c>
      <c r="J1189" s="180"/>
      <c r="K1189" s="180"/>
    </row>
    <row r="1190" spans="1:11" s="154" customFormat="1" ht="45" outlineLevel="1" x14ac:dyDescent="0.25">
      <c r="A1190" s="200"/>
      <c r="B1190" s="27" t="s">
        <v>874</v>
      </c>
      <c r="C1190" s="249" t="s">
        <v>918</v>
      </c>
      <c r="D1190" s="27">
        <v>2025</v>
      </c>
      <c r="E1190" s="200"/>
      <c r="F1190" s="250" t="s">
        <v>110</v>
      </c>
      <c r="G1190" s="136">
        <v>1</v>
      </c>
      <c r="H1190" s="124">
        <v>50</v>
      </c>
      <c r="I1190" s="248">
        <f t="shared" si="7"/>
        <v>41.511000000000003</v>
      </c>
      <c r="J1190" s="180"/>
      <c r="K1190" s="180"/>
    </row>
    <row r="1191" spans="1:11" s="154" customFormat="1" ht="45" outlineLevel="1" x14ac:dyDescent="0.25">
      <c r="A1191" s="200"/>
      <c r="B1191" s="27" t="s">
        <v>874</v>
      </c>
      <c r="C1191" s="249" t="s">
        <v>919</v>
      </c>
      <c r="D1191" s="27">
        <v>2025</v>
      </c>
      <c r="E1191" s="200"/>
      <c r="F1191" s="250" t="s">
        <v>110</v>
      </c>
      <c r="G1191" s="136">
        <v>1</v>
      </c>
      <c r="H1191" s="124">
        <v>50</v>
      </c>
      <c r="I1191" s="248">
        <f>1*41511/1000</f>
        <v>41.511000000000003</v>
      </c>
      <c r="J1191" s="180"/>
      <c r="K1191" s="180"/>
    </row>
    <row r="1192" spans="1:11" s="154" customFormat="1" ht="75" outlineLevel="1" x14ac:dyDescent="0.25">
      <c r="A1192" s="200"/>
      <c r="B1192" s="27" t="s">
        <v>874</v>
      </c>
      <c r="C1192" s="249" t="s">
        <v>920</v>
      </c>
      <c r="D1192" s="27">
        <v>2025</v>
      </c>
      <c r="E1192" s="200"/>
      <c r="F1192" s="250" t="s">
        <v>110</v>
      </c>
      <c r="G1192" s="136">
        <v>1</v>
      </c>
      <c r="H1192" s="252">
        <v>47</v>
      </c>
      <c r="I1192" s="248">
        <f t="shared" si="7"/>
        <v>41.511000000000003</v>
      </c>
      <c r="J1192" s="180"/>
      <c r="K1192" s="180"/>
    </row>
    <row r="1193" spans="1:11" s="154" customFormat="1" ht="75" outlineLevel="1" x14ac:dyDescent="0.25">
      <c r="A1193" s="200"/>
      <c r="B1193" s="27" t="s">
        <v>874</v>
      </c>
      <c r="C1193" s="249" t="s">
        <v>921</v>
      </c>
      <c r="D1193" s="27">
        <v>2025</v>
      </c>
      <c r="E1193" s="200"/>
      <c r="F1193" s="250" t="s">
        <v>110</v>
      </c>
      <c r="G1193" s="136">
        <v>1</v>
      </c>
      <c r="H1193" s="252">
        <v>40</v>
      </c>
      <c r="I1193" s="248">
        <f t="shared" si="7"/>
        <v>41.511000000000003</v>
      </c>
      <c r="J1193" s="180"/>
      <c r="K1193" s="180"/>
    </row>
    <row r="1194" spans="1:11" s="154" customFormat="1" ht="45" outlineLevel="1" x14ac:dyDescent="0.25">
      <c r="A1194" s="200"/>
      <c r="B1194" s="27" t="s">
        <v>874</v>
      </c>
      <c r="C1194" s="249" t="s">
        <v>922</v>
      </c>
      <c r="D1194" s="27">
        <v>2025</v>
      </c>
      <c r="E1194" s="200"/>
      <c r="F1194" s="250" t="s">
        <v>110</v>
      </c>
      <c r="G1194" s="136">
        <v>1</v>
      </c>
      <c r="H1194" s="252">
        <v>45</v>
      </c>
      <c r="I1194" s="248">
        <f t="shared" si="7"/>
        <v>41.511000000000003</v>
      </c>
      <c r="J1194" s="180"/>
      <c r="K1194" s="180"/>
    </row>
    <row r="1195" spans="1:11" s="154" customFormat="1" ht="63" outlineLevel="1" x14ac:dyDescent="0.25">
      <c r="A1195" s="200"/>
      <c r="B1195" s="124" t="s">
        <v>874</v>
      </c>
      <c r="C1195" s="199" t="s">
        <v>923</v>
      </c>
      <c r="D1195" s="27">
        <v>2025</v>
      </c>
      <c r="E1195" s="200"/>
      <c r="F1195" s="200" t="s">
        <v>110</v>
      </c>
      <c r="G1195" s="136">
        <v>1</v>
      </c>
      <c r="H1195" s="124">
        <v>45</v>
      </c>
      <c r="I1195" s="248">
        <f t="shared" si="7"/>
        <v>41.511000000000003</v>
      </c>
      <c r="J1195" s="180"/>
      <c r="K1195" s="180"/>
    </row>
    <row r="1196" spans="1:11" s="154" customFormat="1" ht="31.5" outlineLevel="1" x14ac:dyDescent="0.25">
      <c r="A1196" s="200"/>
      <c r="B1196" s="124" t="s">
        <v>874</v>
      </c>
      <c r="C1196" s="58" t="s">
        <v>104</v>
      </c>
      <c r="D1196" s="27">
        <v>2025</v>
      </c>
      <c r="E1196" s="200"/>
      <c r="F1196" s="200" t="s">
        <v>110</v>
      </c>
      <c r="G1196" s="136">
        <v>1</v>
      </c>
      <c r="H1196" s="124">
        <v>38</v>
      </c>
      <c r="I1196" s="248">
        <f t="shared" si="7"/>
        <v>41.511000000000003</v>
      </c>
      <c r="J1196" s="180"/>
      <c r="K1196" s="180"/>
    </row>
    <row r="1197" spans="1:11" s="154" customFormat="1" ht="63" outlineLevel="1" x14ac:dyDescent="0.25">
      <c r="A1197" s="200"/>
      <c r="B1197" s="124" t="s">
        <v>874</v>
      </c>
      <c r="C1197" s="199" t="s">
        <v>106</v>
      </c>
      <c r="D1197" s="27">
        <v>2025</v>
      </c>
      <c r="E1197" s="200"/>
      <c r="F1197" s="200" t="s">
        <v>110</v>
      </c>
      <c r="G1197" s="136">
        <v>1</v>
      </c>
      <c r="H1197" s="124">
        <v>16</v>
      </c>
      <c r="I1197" s="248">
        <f t="shared" si="7"/>
        <v>41.511000000000003</v>
      </c>
      <c r="J1197" s="180"/>
      <c r="K1197" s="180"/>
    </row>
    <row r="1198" spans="1:11" s="154" customFormat="1" ht="94.5" outlineLevel="1" x14ac:dyDescent="0.25">
      <c r="A1198" s="200"/>
      <c r="B1198" s="124" t="s">
        <v>874</v>
      </c>
      <c r="C1198" s="199" t="s">
        <v>924</v>
      </c>
      <c r="D1198" s="27">
        <v>2025</v>
      </c>
      <c r="E1198" s="200"/>
      <c r="F1198" s="200" t="s">
        <v>110</v>
      </c>
      <c r="G1198" s="136">
        <v>1</v>
      </c>
      <c r="H1198" s="124">
        <v>50</v>
      </c>
      <c r="I1198" s="248">
        <f t="shared" si="7"/>
        <v>41.511000000000003</v>
      </c>
      <c r="J1198" s="180"/>
      <c r="K1198" s="180"/>
    </row>
    <row r="1199" spans="1:11" s="154" customFormat="1" ht="47.25" outlineLevel="1" x14ac:dyDescent="0.25">
      <c r="A1199" s="200"/>
      <c r="B1199" s="124" t="s">
        <v>874</v>
      </c>
      <c r="C1199" s="199" t="s">
        <v>108</v>
      </c>
      <c r="D1199" s="27">
        <v>2025</v>
      </c>
      <c r="E1199" s="200"/>
      <c r="F1199" s="200" t="s">
        <v>110</v>
      </c>
      <c r="G1199" s="136">
        <v>1</v>
      </c>
      <c r="H1199" s="124">
        <v>40</v>
      </c>
      <c r="I1199" s="248">
        <f t="shared" si="7"/>
        <v>41.511000000000003</v>
      </c>
      <c r="J1199" s="180"/>
      <c r="K1199" s="180"/>
    </row>
    <row r="1200" spans="1:11" s="154" customFormat="1" ht="47.25" outlineLevel="1" x14ac:dyDescent="0.25">
      <c r="A1200" s="200"/>
      <c r="B1200" s="27" t="s">
        <v>874</v>
      </c>
      <c r="C1200" s="58" t="s">
        <v>925</v>
      </c>
      <c r="D1200" s="27">
        <v>2025</v>
      </c>
      <c r="E1200" s="200"/>
      <c r="F1200" s="200" t="s">
        <v>110</v>
      </c>
      <c r="G1200" s="136">
        <v>1</v>
      </c>
      <c r="H1200" s="124">
        <v>15</v>
      </c>
      <c r="I1200" s="253">
        <v>41.511000000000003</v>
      </c>
      <c r="J1200" s="180"/>
      <c r="K1200" s="180"/>
    </row>
    <row r="1201" spans="1:11" s="154" customFormat="1" ht="63" outlineLevel="1" x14ac:dyDescent="0.25">
      <c r="A1201" s="200"/>
      <c r="B1201" s="27" t="s">
        <v>874</v>
      </c>
      <c r="C1201" s="58" t="s">
        <v>926</v>
      </c>
      <c r="D1201" s="27">
        <v>2025</v>
      </c>
      <c r="E1201" s="200"/>
      <c r="F1201" s="200" t="s">
        <v>110</v>
      </c>
      <c r="G1201" s="136">
        <v>1</v>
      </c>
      <c r="H1201" s="124">
        <v>15</v>
      </c>
      <c r="I1201" s="253">
        <v>41.511000000000003</v>
      </c>
      <c r="J1201" s="180"/>
      <c r="K1201" s="180"/>
    </row>
    <row r="1202" spans="1:11" s="154" customFormat="1" ht="47.25" outlineLevel="1" x14ac:dyDescent="0.25">
      <c r="A1202" s="200"/>
      <c r="B1202" s="27" t="s">
        <v>874</v>
      </c>
      <c r="C1202" s="58" t="s">
        <v>927</v>
      </c>
      <c r="D1202" s="27">
        <v>2025</v>
      </c>
      <c r="E1202" s="200"/>
      <c r="F1202" s="200" t="s">
        <v>110</v>
      </c>
      <c r="G1202" s="136">
        <v>1</v>
      </c>
      <c r="H1202" s="124">
        <v>15</v>
      </c>
      <c r="I1202" s="253">
        <v>41.511000000000003</v>
      </c>
      <c r="J1202" s="180"/>
      <c r="K1202" s="180"/>
    </row>
    <row r="1203" spans="1:11" s="154" customFormat="1" ht="47.25" outlineLevel="1" x14ac:dyDescent="0.25">
      <c r="A1203" s="200"/>
      <c r="B1203" s="27" t="s">
        <v>874</v>
      </c>
      <c r="C1203" s="58" t="s">
        <v>928</v>
      </c>
      <c r="D1203" s="27">
        <v>2025</v>
      </c>
      <c r="E1203" s="200"/>
      <c r="F1203" s="200" t="s">
        <v>110</v>
      </c>
      <c r="G1203" s="136">
        <v>1</v>
      </c>
      <c r="H1203" s="124">
        <v>12</v>
      </c>
      <c r="I1203" s="253">
        <v>41.511000000000003</v>
      </c>
      <c r="J1203" s="180"/>
      <c r="K1203" s="180"/>
    </row>
    <row r="1204" spans="1:11" s="154" customFormat="1" ht="63" outlineLevel="1" x14ac:dyDescent="0.25">
      <c r="A1204" s="200"/>
      <c r="B1204" s="27" t="s">
        <v>874</v>
      </c>
      <c r="C1204" s="58" t="s">
        <v>929</v>
      </c>
      <c r="D1204" s="27">
        <v>2025</v>
      </c>
      <c r="E1204" s="200"/>
      <c r="F1204" s="200" t="s">
        <v>110</v>
      </c>
      <c r="G1204" s="136">
        <v>1</v>
      </c>
      <c r="H1204" s="124">
        <v>15</v>
      </c>
      <c r="I1204" s="253">
        <v>41.511000000000003</v>
      </c>
      <c r="J1204" s="180"/>
      <c r="K1204" s="180"/>
    </row>
    <row r="1205" spans="1:11" s="154" customFormat="1" ht="47.25" outlineLevel="1" x14ac:dyDescent="0.25">
      <c r="A1205" s="200"/>
      <c r="B1205" s="27" t="s">
        <v>874</v>
      </c>
      <c r="C1205" s="58" t="s">
        <v>930</v>
      </c>
      <c r="D1205" s="27">
        <v>2025</v>
      </c>
      <c r="E1205" s="200"/>
      <c r="F1205" s="200" t="s">
        <v>110</v>
      </c>
      <c r="G1205" s="136">
        <v>1</v>
      </c>
      <c r="H1205" s="124">
        <v>15</v>
      </c>
      <c r="I1205" s="253">
        <v>41.511000000000003</v>
      </c>
      <c r="J1205" s="180"/>
      <c r="K1205" s="180"/>
    </row>
    <row r="1206" spans="1:11" s="154" customFormat="1" ht="47.25" outlineLevel="1" x14ac:dyDescent="0.25">
      <c r="A1206" s="200"/>
      <c r="B1206" s="27" t="s">
        <v>874</v>
      </c>
      <c r="C1206" s="58" t="s">
        <v>931</v>
      </c>
      <c r="D1206" s="27">
        <v>2025</v>
      </c>
      <c r="E1206" s="200"/>
      <c r="F1206" s="200" t="s">
        <v>110</v>
      </c>
      <c r="G1206" s="136">
        <v>1</v>
      </c>
      <c r="H1206" s="124">
        <v>15</v>
      </c>
      <c r="I1206" s="253">
        <v>41.511000000000003</v>
      </c>
      <c r="J1206" s="180"/>
      <c r="K1206" s="180"/>
    </row>
    <row r="1207" spans="1:11" s="154" customFormat="1" ht="63" outlineLevel="1" x14ac:dyDescent="0.25">
      <c r="A1207" s="200"/>
      <c r="B1207" s="27" t="s">
        <v>874</v>
      </c>
      <c r="C1207" s="58" t="s">
        <v>932</v>
      </c>
      <c r="D1207" s="27">
        <v>2025</v>
      </c>
      <c r="E1207" s="200"/>
      <c r="F1207" s="200" t="s">
        <v>110</v>
      </c>
      <c r="G1207" s="136">
        <v>1</v>
      </c>
      <c r="H1207" s="124">
        <v>15</v>
      </c>
      <c r="I1207" s="253">
        <v>41.511000000000003</v>
      </c>
      <c r="J1207" s="180"/>
      <c r="K1207" s="180"/>
    </row>
    <row r="1208" spans="1:11" s="154" customFormat="1" ht="63" outlineLevel="1" x14ac:dyDescent="0.25">
      <c r="A1208" s="200"/>
      <c r="B1208" s="27" t="s">
        <v>874</v>
      </c>
      <c r="C1208" s="58" t="s">
        <v>933</v>
      </c>
      <c r="D1208" s="27">
        <v>2025</v>
      </c>
      <c r="E1208" s="200"/>
      <c r="F1208" s="200" t="s">
        <v>110</v>
      </c>
      <c r="G1208" s="136">
        <v>1</v>
      </c>
      <c r="H1208" s="124">
        <v>15</v>
      </c>
      <c r="I1208" s="253">
        <v>41.511000000000003</v>
      </c>
      <c r="J1208" s="180"/>
      <c r="K1208" s="180"/>
    </row>
    <row r="1209" spans="1:11" s="154" customFormat="1" ht="63" outlineLevel="1" x14ac:dyDescent="0.25">
      <c r="A1209" s="200"/>
      <c r="B1209" s="27" t="s">
        <v>874</v>
      </c>
      <c r="C1209" s="58" t="s">
        <v>934</v>
      </c>
      <c r="D1209" s="27">
        <v>2025</v>
      </c>
      <c r="E1209" s="200"/>
      <c r="F1209" s="200" t="s">
        <v>110</v>
      </c>
      <c r="G1209" s="136">
        <v>1</v>
      </c>
      <c r="H1209" s="124">
        <v>15</v>
      </c>
      <c r="I1209" s="253">
        <v>41.511000000000003</v>
      </c>
      <c r="J1209" s="180"/>
      <c r="K1209" s="180"/>
    </row>
    <row r="1210" spans="1:11" s="154" customFormat="1" ht="63" outlineLevel="1" x14ac:dyDescent="0.25">
      <c r="A1210" s="200"/>
      <c r="B1210" s="27" t="s">
        <v>874</v>
      </c>
      <c r="C1210" s="58" t="s">
        <v>935</v>
      </c>
      <c r="D1210" s="27">
        <v>2025</v>
      </c>
      <c r="E1210" s="200"/>
      <c r="F1210" s="200" t="s">
        <v>110</v>
      </c>
      <c r="G1210" s="136">
        <v>1</v>
      </c>
      <c r="H1210" s="124">
        <v>15</v>
      </c>
      <c r="I1210" s="253">
        <v>41.511000000000003</v>
      </c>
      <c r="J1210" s="180"/>
      <c r="K1210" s="180"/>
    </row>
    <row r="1211" spans="1:11" s="154" customFormat="1" ht="63" outlineLevel="1" x14ac:dyDescent="0.25">
      <c r="A1211" s="200"/>
      <c r="B1211" s="27" t="s">
        <v>874</v>
      </c>
      <c r="C1211" s="58" t="s">
        <v>936</v>
      </c>
      <c r="D1211" s="27">
        <v>2025</v>
      </c>
      <c r="E1211" s="200"/>
      <c r="F1211" s="200" t="s">
        <v>110</v>
      </c>
      <c r="G1211" s="136">
        <v>1</v>
      </c>
      <c r="H1211" s="124">
        <v>15</v>
      </c>
      <c r="I1211" s="253">
        <v>41.511000000000003</v>
      </c>
      <c r="J1211" s="180"/>
      <c r="K1211" s="180"/>
    </row>
    <row r="1212" spans="1:11" s="154" customFormat="1" ht="47.25" outlineLevel="1" x14ac:dyDescent="0.25">
      <c r="A1212" s="200"/>
      <c r="B1212" s="27" t="s">
        <v>874</v>
      </c>
      <c r="C1212" s="58" t="s">
        <v>937</v>
      </c>
      <c r="D1212" s="27">
        <v>2025</v>
      </c>
      <c r="E1212" s="200"/>
      <c r="F1212" s="200" t="s">
        <v>110</v>
      </c>
      <c r="G1212" s="136">
        <v>1</v>
      </c>
      <c r="H1212" s="124">
        <v>15</v>
      </c>
      <c r="I1212" s="253">
        <v>41.511000000000003</v>
      </c>
      <c r="J1212" s="180"/>
      <c r="K1212" s="180"/>
    </row>
    <row r="1213" spans="1:11" s="154" customFormat="1" ht="63" outlineLevel="1" x14ac:dyDescent="0.25">
      <c r="A1213" s="200"/>
      <c r="B1213" s="27" t="s">
        <v>874</v>
      </c>
      <c r="C1213" s="58" t="s">
        <v>938</v>
      </c>
      <c r="D1213" s="27">
        <v>2025</v>
      </c>
      <c r="E1213" s="200"/>
      <c r="F1213" s="200" t="s">
        <v>110</v>
      </c>
      <c r="G1213" s="136">
        <v>1</v>
      </c>
      <c r="H1213" s="124">
        <v>15</v>
      </c>
      <c r="I1213" s="253">
        <v>41.511000000000003</v>
      </c>
      <c r="J1213" s="180"/>
      <c r="K1213" s="180"/>
    </row>
    <row r="1214" spans="1:11" s="154" customFormat="1" ht="63" outlineLevel="1" x14ac:dyDescent="0.25">
      <c r="A1214" s="200"/>
      <c r="B1214" s="27" t="s">
        <v>874</v>
      </c>
      <c r="C1214" s="58" t="s">
        <v>939</v>
      </c>
      <c r="D1214" s="27">
        <v>2025</v>
      </c>
      <c r="E1214" s="200"/>
      <c r="F1214" s="200" t="s">
        <v>110</v>
      </c>
      <c r="G1214" s="136">
        <v>1</v>
      </c>
      <c r="H1214" s="124">
        <v>15</v>
      </c>
      <c r="I1214" s="253">
        <v>41.511000000000003</v>
      </c>
      <c r="J1214" s="180"/>
      <c r="K1214" s="180"/>
    </row>
    <row r="1215" spans="1:11" s="154" customFormat="1" ht="63" outlineLevel="1" x14ac:dyDescent="0.25">
      <c r="A1215" s="200"/>
      <c r="B1215" s="27" t="s">
        <v>874</v>
      </c>
      <c r="C1215" s="58" t="s">
        <v>940</v>
      </c>
      <c r="D1215" s="27">
        <v>2025</v>
      </c>
      <c r="E1215" s="200"/>
      <c r="F1215" s="200" t="s">
        <v>110</v>
      </c>
      <c r="G1215" s="136">
        <v>1</v>
      </c>
      <c r="H1215" s="124">
        <v>15</v>
      </c>
      <c r="I1215" s="253">
        <v>41.511000000000003</v>
      </c>
      <c r="J1215" s="180"/>
      <c r="K1215" s="180"/>
    </row>
    <row r="1216" spans="1:11" s="154" customFormat="1" ht="47.25" outlineLevel="1" x14ac:dyDescent="0.25">
      <c r="A1216" s="200"/>
      <c r="B1216" s="27" t="s">
        <v>874</v>
      </c>
      <c r="C1216" s="58" t="s">
        <v>941</v>
      </c>
      <c r="D1216" s="27">
        <v>2025</v>
      </c>
      <c r="E1216" s="200"/>
      <c r="F1216" s="200" t="s">
        <v>110</v>
      </c>
      <c r="G1216" s="136">
        <v>1</v>
      </c>
      <c r="H1216" s="124">
        <v>15</v>
      </c>
      <c r="I1216" s="253">
        <v>41.511000000000003</v>
      </c>
      <c r="J1216" s="180"/>
      <c r="K1216" s="180"/>
    </row>
    <row r="1217" spans="1:11" s="154" customFormat="1" ht="63" outlineLevel="1" x14ac:dyDescent="0.25">
      <c r="A1217" s="200"/>
      <c r="B1217" s="27" t="s">
        <v>874</v>
      </c>
      <c r="C1217" s="58" t="s">
        <v>942</v>
      </c>
      <c r="D1217" s="27">
        <v>2025</v>
      </c>
      <c r="E1217" s="200"/>
      <c r="F1217" s="200" t="s">
        <v>110</v>
      </c>
      <c r="G1217" s="136">
        <v>1</v>
      </c>
      <c r="H1217" s="124">
        <v>15</v>
      </c>
      <c r="I1217" s="253">
        <v>41.511000000000003</v>
      </c>
      <c r="J1217" s="180"/>
      <c r="K1217" s="180"/>
    </row>
    <row r="1218" spans="1:11" s="154" customFormat="1" ht="47.25" outlineLevel="1" x14ac:dyDescent="0.25">
      <c r="A1218" s="200"/>
      <c r="B1218" s="27" t="s">
        <v>874</v>
      </c>
      <c r="C1218" s="58" t="s">
        <v>943</v>
      </c>
      <c r="D1218" s="27">
        <v>2025</v>
      </c>
      <c r="E1218" s="200"/>
      <c r="F1218" s="200" t="s">
        <v>110</v>
      </c>
      <c r="G1218" s="136">
        <v>1</v>
      </c>
      <c r="H1218" s="124">
        <v>15</v>
      </c>
      <c r="I1218" s="253">
        <v>41.511000000000003</v>
      </c>
      <c r="J1218" s="180"/>
      <c r="K1218" s="180"/>
    </row>
    <row r="1219" spans="1:11" s="154" customFormat="1" ht="47.25" outlineLevel="1" x14ac:dyDescent="0.25">
      <c r="A1219" s="200"/>
      <c r="B1219" s="27" t="s">
        <v>874</v>
      </c>
      <c r="C1219" s="58" t="s">
        <v>944</v>
      </c>
      <c r="D1219" s="27">
        <v>2025</v>
      </c>
      <c r="E1219" s="200"/>
      <c r="F1219" s="200" t="s">
        <v>110</v>
      </c>
      <c r="G1219" s="136">
        <v>1</v>
      </c>
      <c r="H1219" s="124">
        <v>15</v>
      </c>
      <c r="I1219" s="253">
        <v>41.511000000000003</v>
      </c>
      <c r="J1219" s="180"/>
      <c r="K1219" s="180"/>
    </row>
    <row r="1220" spans="1:11" s="154" customFormat="1" ht="63" outlineLevel="1" x14ac:dyDescent="0.25">
      <c r="A1220" s="200"/>
      <c r="B1220" s="27" t="s">
        <v>874</v>
      </c>
      <c r="C1220" s="58" t="s">
        <v>945</v>
      </c>
      <c r="D1220" s="27">
        <v>2025</v>
      </c>
      <c r="E1220" s="200"/>
      <c r="F1220" s="200" t="s">
        <v>110</v>
      </c>
      <c r="G1220" s="136">
        <v>1</v>
      </c>
      <c r="H1220" s="124">
        <v>15</v>
      </c>
      <c r="I1220" s="253">
        <v>41.511000000000003</v>
      </c>
      <c r="J1220" s="180"/>
      <c r="K1220" s="180"/>
    </row>
    <row r="1221" spans="1:11" s="154" customFormat="1" ht="47.25" outlineLevel="1" x14ac:dyDescent="0.25">
      <c r="A1221" s="200"/>
      <c r="B1221" s="27" t="s">
        <v>874</v>
      </c>
      <c r="C1221" s="58" t="s">
        <v>946</v>
      </c>
      <c r="D1221" s="27">
        <v>2025</v>
      </c>
      <c r="E1221" s="200"/>
      <c r="F1221" s="200" t="s">
        <v>110</v>
      </c>
      <c r="G1221" s="136">
        <v>1</v>
      </c>
      <c r="H1221" s="124">
        <v>15</v>
      </c>
      <c r="I1221" s="253">
        <v>41.511000000000003</v>
      </c>
      <c r="J1221" s="180"/>
      <c r="K1221" s="180"/>
    </row>
    <row r="1222" spans="1:11" s="154" customFormat="1" ht="63" outlineLevel="1" x14ac:dyDescent="0.25">
      <c r="A1222" s="200"/>
      <c r="B1222" s="27" t="s">
        <v>874</v>
      </c>
      <c r="C1222" s="58" t="s">
        <v>947</v>
      </c>
      <c r="D1222" s="27">
        <v>2025</v>
      </c>
      <c r="E1222" s="200"/>
      <c r="F1222" s="200" t="s">
        <v>110</v>
      </c>
      <c r="G1222" s="136">
        <v>1</v>
      </c>
      <c r="H1222" s="124">
        <v>7</v>
      </c>
      <c r="I1222" s="253">
        <v>41.511000000000003</v>
      </c>
      <c r="J1222" s="180"/>
      <c r="K1222" s="180"/>
    </row>
    <row r="1223" spans="1:11" s="154" customFormat="1" ht="63" outlineLevel="1" x14ac:dyDescent="0.25">
      <c r="A1223" s="200"/>
      <c r="B1223" s="27" t="s">
        <v>874</v>
      </c>
      <c r="C1223" s="58" t="s">
        <v>948</v>
      </c>
      <c r="D1223" s="27">
        <v>2025</v>
      </c>
      <c r="E1223" s="200"/>
      <c r="F1223" s="200" t="s">
        <v>110</v>
      </c>
      <c r="G1223" s="136">
        <v>1</v>
      </c>
      <c r="H1223" s="124">
        <v>9</v>
      </c>
      <c r="I1223" s="253">
        <v>41.511000000000003</v>
      </c>
      <c r="J1223" s="180"/>
      <c r="K1223" s="180"/>
    </row>
    <row r="1224" spans="1:11" s="154" customFormat="1" ht="47.25" outlineLevel="1" x14ac:dyDescent="0.25">
      <c r="A1224" s="200"/>
      <c r="B1224" s="27" t="s">
        <v>874</v>
      </c>
      <c r="C1224" s="58" t="s">
        <v>949</v>
      </c>
      <c r="D1224" s="27">
        <v>2025</v>
      </c>
      <c r="E1224" s="200"/>
      <c r="F1224" s="200" t="s">
        <v>110</v>
      </c>
      <c r="G1224" s="136">
        <v>1</v>
      </c>
      <c r="H1224" s="124">
        <v>12</v>
      </c>
      <c r="I1224" s="253">
        <v>41.511000000000003</v>
      </c>
      <c r="J1224" s="180"/>
      <c r="K1224" s="180"/>
    </row>
    <row r="1225" spans="1:11" s="154" customFormat="1" ht="47.25" outlineLevel="1" x14ac:dyDescent="0.25">
      <c r="A1225" s="200"/>
      <c r="B1225" s="27" t="s">
        <v>874</v>
      </c>
      <c r="C1225" s="58" t="s">
        <v>950</v>
      </c>
      <c r="D1225" s="27">
        <v>2025</v>
      </c>
      <c r="E1225" s="200"/>
      <c r="F1225" s="200" t="s">
        <v>110</v>
      </c>
      <c r="G1225" s="136">
        <v>1</v>
      </c>
      <c r="H1225" s="124">
        <v>10</v>
      </c>
      <c r="I1225" s="253">
        <v>41.511000000000003</v>
      </c>
      <c r="J1225" s="180"/>
      <c r="K1225" s="180"/>
    </row>
    <row r="1226" spans="1:11" s="154" customFormat="1" ht="47.25" outlineLevel="1" x14ac:dyDescent="0.25">
      <c r="A1226" s="200"/>
      <c r="B1226" s="27" t="s">
        <v>874</v>
      </c>
      <c r="C1226" s="58" t="s">
        <v>951</v>
      </c>
      <c r="D1226" s="27">
        <v>2025</v>
      </c>
      <c r="E1226" s="200"/>
      <c r="F1226" s="200" t="s">
        <v>110</v>
      </c>
      <c r="G1226" s="136">
        <v>1</v>
      </c>
      <c r="H1226" s="124">
        <v>5</v>
      </c>
      <c r="I1226" s="253">
        <v>41.511000000000003</v>
      </c>
      <c r="J1226" s="180"/>
      <c r="K1226" s="180"/>
    </row>
    <row r="1227" spans="1:11" s="154" customFormat="1" ht="47.25" outlineLevel="1" x14ac:dyDescent="0.25">
      <c r="A1227" s="200"/>
      <c r="B1227" s="27" t="s">
        <v>874</v>
      </c>
      <c r="C1227" s="58" t="s">
        <v>952</v>
      </c>
      <c r="D1227" s="27">
        <v>2025</v>
      </c>
      <c r="E1227" s="200"/>
      <c r="F1227" s="200" t="s">
        <v>110</v>
      </c>
      <c r="G1227" s="136">
        <v>1</v>
      </c>
      <c r="H1227" s="124">
        <v>9</v>
      </c>
      <c r="I1227" s="253">
        <v>41.511000000000003</v>
      </c>
      <c r="J1227" s="180"/>
      <c r="K1227" s="180"/>
    </row>
    <row r="1228" spans="1:11" s="154" customFormat="1" ht="63" outlineLevel="1" x14ac:dyDescent="0.25">
      <c r="A1228" s="200"/>
      <c r="B1228" s="27" t="s">
        <v>874</v>
      </c>
      <c r="C1228" s="58" t="s">
        <v>953</v>
      </c>
      <c r="D1228" s="27">
        <v>2025</v>
      </c>
      <c r="E1228" s="200"/>
      <c r="F1228" s="200" t="s">
        <v>110</v>
      </c>
      <c r="G1228" s="136">
        <v>1</v>
      </c>
      <c r="H1228" s="124">
        <v>12</v>
      </c>
      <c r="I1228" s="253">
        <v>41.511000000000003</v>
      </c>
      <c r="J1228" s="180"/>
      <c r="K1228" s="180"/>
    </row>
    <row r="1229" spans="1:11" s="154" customFormat="1" ht="47.25" outlineLevel="1" x14ac:dyDescent="0.25">
      <c r="A1229" s="200"/>
      <c r="B1229" s="27" t="s">
        <v>874</v>
      </c>
      <c r="C1229" s="58" t="s">
        <v>954</v>
      </c>
      <c r="D1229" s="27">
        <v>2025</v>
      </c>
      <c r="E1229" s="200"/>
      <c r="F1229" s="200" t="s">
        <v>110</v>
      </c>
      <c r="G1229" s="136">
        <v>1</v>
      </c>
      <c r="H1229" s="124">
        <v>15</v>
      </c>
      <c r="I1229" s="253">
        <v>41.511000000000003</v>
      </c>
      <c r="J1229" s="180"/>
      <c r="K1229" s="180"/>
    </row>
    <row r="1230" spans="1:11" s="154" customFormat="1" ht="78.75" outlineLevel="1" x14ac:dyDescent="0.25">
      <c r="A1230" s="200"/>
      <c r="B1230" s="27" t="s">
        <v>874</v>
      </c>
      <c r="C1230" s="58" t="s">
        <v>955</v>
      </c>
      <c r="D1230" s="27">
        <v>2025</v>
      </c>
      <c r="E1230" s="200"/>
      <c r="F1230" s="200" t="s">
        <v>110</v>
      </c>
      <c r="G1230" s="136">
        <v>1</v>
      </c>
      <c r="H1230" s="124">
        <v>15</v>
      </c>
      <c r="I1230" s="253">
        <v>41.511000000000003</v>
      </c>
      <c r="J1230" s="180"/>
      <c r="K1230" s="180"/>
    </row>
    <row r="1231" spans="1:11" s="154" customFormat="1" ht="94.5" outlineLevel="1" x14ac:dyDescent="0.25">
      <c r="A1231" s="200"/>
      <c r="B1231" s="27" t="s">
        <v>874</v>
      </c>
      <c r="C1231" s="58" t="s">
        <v>956</v>
      </c>
      <c r="D1231" s="27">
        <v>2025</v>
      </c>
      <c r="E1231" s="200"/>
      <c r="F1231" s="200" t="s">
        <v>110</v>
      </c>
      <c r="G1231" s="136">
        <v>1</v>
      </c>
      <c r="H1231" s="124">
        <v>15</v>
      </c>
      <c r="I1231" s="253">
        <v>41.511000000000003</v>
      </c>
      <c r="J1231" s="180"/>
      <c r="K1231" s="180"/>
    </row>
    <row r="1232" spans="1:11" s="154" customFormat="1" ht="78.75" outlineLevel="1" x14ac:dyDescent="0.25">
      <c r="A1232" s="200"/>
      <c r="B1232" s="27" t="s">
        <v>874</v>
      </c>
      <c r="C1232" s="58" t="s">
        <v>957</v>
      </c>
      <c r="D1232" s="27">
        <v>2025</v>
      </c>
      <c r="E1232" s="200"/>
      <c r="F1232" s="200" t="s">
        <v>110</v>
      </c>
      <c r="G1232" s="136">
        <v>1</v>
      </c>
      <c r="H1232" s="124">
        <v>9</v>
      </c>
      <c r="I1232" s="253">
        <v>41.511000000000003</v>
      </c>
      <c r="J1232" s="180"/>
      <c r="K1232" s="180"/>
    </row>
    <row r="1233" spans="1:11" s="154" customFormat="1" ht="78.75" outlineLevel="1" x14ac:dyDescent="0.25">
      <c r="A1233" s="200"/>
      <c r="B1233" s="27" t="s">
        <v>874</v>
      </c>
      <c r="C1233" s="58" t="s">
        <v>958</v>
      </c>
      <c r="D1233" s="27">
        <v>2025</v>
      </c>
      <c r="E1233" s="200"/>
      <c r="F1233" s="200" t="s">
        <v>110</v>
      </c>
      <c r="G1233" s="136">
        <v>1</v>
      </c>
      <c r="H1233" s="124">
        <v>5</v>
      </c>
      <c r="I1233" s="253">
        <v>41.511000000000003</v>
      </c>
      <c r="J1233" s="180"/>
      <c r="K1233" s="180"/>
    </row>
    <row r="1234" spans="1:11" s="154" customFormat="1" ht="78.75" outlineLevel="1" x14ac:dyDescent="0.25">
      <c r="A1234" s="200"/>
      <c r="B1234" s="27" t="s">
        <v>874</v>
      </c>
      <c r="C1234" s="58" t="s">
        <v>959</v>
      </c>
      <c r="D1234" s="27">
        <v>2025</v>
      </c>
      <c r="E1234" s="200"/>
      <c r="F1234" s="200" t="s">
        <v>110</v>
      </c>
      <c r="G1234" s="136">
        <v>1</v>
      </c>
      <c r="H1234" s="124">
        <v>4</v>
      </c>
      <c r="I1234" s="253">
        <v>41.511000000000003</v>
      </c>
      <c r="J1234" s="180"/>
      <c r="K1234" s="180"/>
    </row>
    <row r="1235" spans="1:11" s="154" customFormat="1" ht="78.75" outlineLevel="1" x14ac:dyDescent="0.25">
      <c r="A1235" s="200"/>
      <c r="B1235" s="27" t="s">
        <v>874</v>
      </c>
      <c r="C1235" s="58" t="s">
        <v>960</v>
      </c>
      <c r="D1235" s="27">
        <v>2025</v>
      </c>
      <c r="E1235" s="200"/>
      <c r="F1235" s="200" t="s">
        <v>110</v>
      </c>
      <c r="G1235" s="136">
        <v>1</v>
      </c>
      <c r="H1235" s="124">
        <v>6</v>
      </c>
      <c r="I1235" s="253">
        <v>41.511000000000003</v>
      </c>
      <c r="J1235" s="180"/>
      <c r="K1235" s="180"/>
    </row>
    <row r="1236" spans="1:11" s="154" customFormat="1" ht="78.75" outlineLevel="1" x14ac:dyDescent="0.25">
      <c r="A1236" s="200"/>
      <c r="B1236" s="27" t="s">
        <v>874</v>
      </c>
      <c r="C1236" s="58" t="s">
        <v>961</v>
      </c>
      <c r="D1236" s="27">
        <v>2025</v>
      </c>
      <c r="E1236" s="200"/>
      <c r="F1236" s="200" t="s">
        <v>110</v>
      </c>
      <c r="G1236" s="136">
        <v>1</v>
      </c>
      <c r="H1236" s="124">
        <v>3</v>
      </c>
      <c r="I1236" s="253">
        <v>41.511000000000003</v>
      </c>
      <c r="J1236" s="180"/>
      <c r="K1236" s="180"/>
    </row>
    <row r="1237" spans="1:11" s="154" customFormat="1" ht="94.5" outlineLevel="1" x14ac:dyDescent="0.25">
      <c r="A1237" s="200"/>
      <c r="B1237" s="27" t="s">
        <v>874</v>
      </c>
      <c r="C1237" s="58" t="s">
        <v>962</v>
      </c>
      <c r="D1237" s="27">
        <v>2025</v>
      </c>
      <c r="E1237" s="200"/>
      <c r="F1237" s="200" t="s">
        <v>110</v>
      </c>
      <c r="G1237" s="136">
        <v>1</v>
      </c>
      <c r="H1237" s="124">
        <v>12</v>
      </c>
      <c r="I1237" s="253">
        <v>41.511000000000003</v>
      </c>
      <c r="J1237" s="180"/>
      <c r="K1237" s="180"/>
    </row>
    <row r="1238" spans="1:11" s="154" customFormat="1" ht="78.75" outlineLevel="1" x14ac:dyDescent="0.25">
      <c r="A1238" s="200"/>
      <c r="B1238" s="27" t="s">
        <v>874</v>
      </c>
      <c r="C1238" s="58" t="s">
        <v>963</v>
      </c>
      <c r="D1238" s="27">
        <v>2025</v>
      </c>
      <c r="E1238" s="200"/>
      <c r="F1238" s="200" t="s">
        <v>110</v>
      </c>
      <c r="G1238" s="136">
        <v>1</v>
      </c>
      <c r="H1238" s="124">
        <v>7</v>
      </c>
      <c r="I1238" s="253">
        <v>41.511000000000003</v>
      </c>
      <c r="J1238" s="180"/>
      <c r="K1238" s="180"/>
    </row>
    <row r="1239" spans="1:11" s="154" customFormat="1" ht="78.75" outlineLevel="1" x14ac:dyDescent="0.25">
      <c r="A1239" s="200"/>
      <c r="B1239" s="27" t="s">
        <v>874</v>
      </c>
      <c r="C1239" s="58" t="s">
        <v>964</v>
      </c>
      <c r="D1239" s="27">
        <v>2025</v>
      </c>
      <c r="E1239" s="200"/>
      <c r="F1239" s="200" t="s">
        <v>110</v>
      </c>
      <c r="G1239" s="136">
        <v>1</v>
      </c>
      <c r="H1239" s="124">
        <v>7</v>
      </c>
      <c r="I1239" s="253">
        <v>41.511000000000003</v>
      </c>
      <c r="J1239" s="180"/>
      <c r="K1239" s="180"/>
    </row>
    <row r="1240" spans="1:11" s="154" customFormat="1" ht="78.75" outlineLevel="1" x14ac:dyDescent="0.25">
      <c r="A1240" s="200"/>
      <c r="B1240" s="27" t="s">
        <v>874</v>
      </c>
      <c r="C1240" s="58" t="s">
        <v>965</v>
      </c>
      <c r="D1240" s="27">
        <v>2025</v>
      </c>
      <c r="E1240" s="200"/>
      <c r="F1240" s="200" t="s">
        <v>110</v>
      </c>
      <c r="G1240" s="136">
        <v>1</v>
      </c>
      <c r="H1240" s="124">
        <v>5</v>
      </c>
      <c r="I1240" s="253">
        <v>41.511000000000003</v>
      </c>
      <c r="J1240" s="180"/>
      <c r="K1240" s="180"/>
    </row>
    <row r="1241" spans="1:11" s="154" customFormat="1" ht="78.75" outlineLevel="1" x14ac:dyDescent="0.25">
      <c r="A1241" s="200"/>
      <c r="B1241" s="27" t="s">
        <v>874</v>
      </c>
      <c r="C1241" s="58" t="s">
        <v>966</v>
      </c>
      <c r="D1241" s="27">
        <v>2025</v>
      </c>
      <c r="E1241" s="200"/>
      <c r="F1241" s="200" t="s">
        <v>110</v>
      </c>
      <c r="G1241" s="136">
        <v>1</v>
      </c>
      <c r="H1241" s="124">
        <v>7</v>
      </c>
      <c r="I1241" s="253">
        <v>41.511000000000003</v>
      </c>
      <c r="J1241" s="180"/>
      <c r="K1241" s="180"/>
    </row>
    <row r="1242" spans="1:11" s="154" customFormat="1" ht="78.75" outlineLevel="1" x14ac:dyDescent="0.25">
      <c r="A1242" s="200"/>
      <c r="B1242" s="27" t="s">
        <v>874</v>
      </c>
      <c r="C1242" s="58" t="s">
        <v>967</v>
      </c>
      <c r="D1242" s="27">
        <v>2025</v>
      </c>
      <c r="E1242" s="200"/>
      <c r="F1242" s="200" t="s">
        <v>110</v>
      </c>
      <c r="G1242" s="136">
        <v>1</v>
      </c>
      <c r="H1242" s="124">
        <v>9</v>
      </c>
      <c r="I1242" s="253">
        <v>41.511000000000003</v>
      </c>
      <c r="J1242" s="180"/>
      <c r="K1242" s="180"/>
    </row>
    <row r="1243" spans="1:11" s="154" customFormat="1" ht="47.25" outlineLevel="1" x14ac:dyDescent="0.25">
      <c r="A1243" s="200"/>
      <c r="B1243" s="27" t="s">
        <v>874</v>
      </c>
      <c r="C1243" s="58" t="s">
        <v>968</v>
      </c>
      <c r="D1243" s="27">
        <v>2025</v>
      </c>
      <c r="E1243" s="200"/>
      <c r="F1243" s="200" t="s">
        <v>110</v>
      </c>
      <c r="G1243" s="136">
        <v>1</v>
      </c>
      <c r="H1243" s="124">
        <v>15</v>
      </c>
      <c r="I1243" s="253">
        <v>41.511000000000003</v>
      </c>
      <c r="J1243" s="180"/>
      <c r="K1243" s="180"/>
    </row>
    <row r="1244" spans="1:11" s="154" customFormat="1" ht="47.25" outlineLevel="1" x14ac:dyDescent="0.25">
      <c r="A1244" s="200"/>
      <c r="B1244" s="27" t="s">
        <v>874</v>
      </c>
      <c r="C1244" s="58" t="s">
        <v>969</v>
      </c>
      <c r="D1244" s="27">
        <v>2025</v>
      </c>
      <c r="E1244" s="200"/>
      <c r="F1244" s="200" t="s">
        <v>110</v>
      </c>
      <c r="G1244" s="136">
        <v>1</v>
      </c>
      <c r="H1244" s="124">
        <v>15</v>
      </c>
      <c r="I1244" s="253">
        <v>41.511000000000003</v>
      </c>
      <c r="J1244" s="180"/>
      <c r="K1244" s="180"/>
    </row>
    <row r="1245" spans="1:11" s="154" customFormat="1" ht="63" outlineLevel="1" x14ac:dyDescent="0.25">
      <c r="A1245" s="200"/>
      <c r="B1245" s="27" t="s">
        <v>874</v>
      </c>
      <c r="C1245" s="58" t="s">
        <v>970</v>
      </c>
      <c r="D1245" s="27">
        <v>2025</v>
      </c>
      <c r="E1245" s="200"/>
      <c r="F1245" s="200" t="s">
        <v>110</v>
      </c>
      <c r="G1245" s="136">
        <v>1</v>
      </c>
      <c r="H1245" s="124">
        <v>15</v>
      </c>
      <c r="I1245" s="253">
        <v>41.511000000000003</v>
      </c>
      <c r="J1245" s="180"/>
      <c r="K1245" s="180"/>
    </row>
    <row r="1246" spans="1:11" s="154" customFormat="1" ht="63" outlineLevel="1" x14ac:dyDescent="0.25">
      <c r="A1246" s="200"/>
      <c r="B1246" s="27" t="s">
        <v>874</v>
      </c>
      <c r="C1246" s="58" t="s">
        <v>971</v>
      </c>
      <c r="D1246" s="27">
        <v>2025</v>
      </c>
      <c r="E1246" s="200"/>
      <c r="F1246" s="200" t="s">
        <v>110</v>
      </c>
      <c r="G1246" s="136">
        <v>1</v>
      </c>
      <c r="H1246" s="124">
        <v>15</v>
      </c>
      <c r="I1246" s="253">
        <v>41.511000000000003</v>
      </c>
      <c r="J1246" s="180"/>
      <c r="K1246" s="180"/>
    </row>
    <row r="1247" spans="1:11" s="154" customFormat="1" ht="63" outlineLevel="1" x14ac:dyDescent="0.25">
      <c r="A1247" s="200"/>
      <c r="B1247" s="27" t="s">
        <v>874</v>
      </c>
      <c r="C1247" s="58" t="s">
        <v>972</v>
      </c>
      <c r="D1247" s="27">
        <v>2025</v>
      </c>
      <c r="E1247" s="200"/>
      <c r="F1247" s="200" t="s">
        <v>110</v>
      </c>
      <c r="G1247" s="136">
        <v>1</v>
      </c>
      <c r="H1247" s="124">
        <v>15</v>
      </c>
      <c r="I1247" s="253">
        <v>41.511000000000003</v>
      </c>
      <c r="J1247" s="180"/>
      <c r="K1247" s="180"/>
    </row>
    <row r="1248" spans="1:11" s="154" customFormat="1" ht="63" outlineLevel="1" x14ac:dyDescent="0.25">
      <c r="A1248" s="200"/>
      <c r="B1248" s="27" t="s">
        <v>874</v>
      </c>
      <c r="C1248" s="58" t="s">
        <v>973</v>
      </c>
      <c r="D1248" s="27">
        <v>2025</v>
      </c>
      <c r="E1248" s="200"/>
      <c r="F1248" s="200" t="s">
        <v>110</v>
      </c>
      <c r="G1248" s="136">
        <v>1</v>
      </c>
      <c r="H1248" s="124">
        <v>15</v>
      </c>
      <c r="I1248" s="253">
        <v>41.511000000000003</v>
      </c>
      <c r="J1248" s="180"/>
      <c r="K1248" s="180"/>
    </row>
    <row r="1249" spans="1:11" s="154" customFormat="1" ht="63" outlineLevel="1" x14ac:dyDescent="0.25">
      <c r="A1249" s="200"/>
      <c r="B1249" s="27" t="s">
        <v>874</v>
      </c>
      <c r="C1249" s="58" t="s">
        <v>974</v>
      </c>
      <c r="D1249" s="27">
        <v>2025</v>
      </c>
      <c r="E1249" s="200"/>
      <c r="F1249" s="200" t="s">
        <v>110</v>
      </c>
      <c r="G1249" s="136">
        <v>1</v>
      </c>
      <c r="H1249" s="124">
        <v>15</v>
      </c>
      <c r="I1249" s="253">
        <v>41.511000000000003</v>
      </c>
      <c r="J1249" s="180"/>
      <c r="K1249" s="180"/>
    </row>
    <row r="1250" spans="1:11" s="154" customFormat="1" ht="63" outlineLevel="1" x14ac:dyDescent="0.25">
      <c r="A1250" s="200"/>
      <c r="B1250" s="27" t="s">
        <v>874</v>
      </c>
      <c r="C1250" s="58" t="s">
        <v>975</v>
      </c>
      <c r="D1250" s="27">
        <v>2025</v>
      </c>
      <c r="E1250" s="200"/>
      <c r="F1250" s="200" t="s">
        <v>110</v>
      </c>
      <c r="G1250" s="136">
        <v>1</v>
      </c>
      <c r="H1250" s="124">
        <v>15</v>
      </c>
      <c r="I1250" s="253">
        <v>41.511000000000003</v>
      </c>
      <c r="J1250" s="180"/>
      <c r="K1250" s="180"/>
    </row>
    <row r="1251" spans="1:11" s="154" customFormat="1" ht="63" outlineLevel="1" x14ac:dyDescent="0.25">
      <c r="A1251" s="200"/>
      <c r="B1251" s="27" t="s">
        <v>874</v>
      </c>
      <c r="C1251" s="58" t="s">
        <v>976</v>
      </c>
      <c r="D1251" s="27">
        <v>2025</v>
      </c>
      <c r="E1251" s="200"/>
      <c r="F1251" s="200" t="s">
        <v>110</v>
      </c>
      <c r="G1251" s="136">
        <v>1</v>
      </c>
      <c r="H1251" s="124">
        <v>15</v>
      </c>
      <c r="I1251" s="253">
        <v>41.511000000000003</v>
      </c>
      <c r="J1251" s="180"/>
      <c r="K1251" s="180"/>
    </row>
    <row r="1252" spans="1:11" s="154" customFormat="1" ht="47.25" outlineLevel="1" x14ac:dyDescent="0.25">
      <c r="A1252" s="200"/>
      <c r="B1252" s="27" t="s">
        <v>874</v>
      </c>
      <c r="C1252" s="58" t="s">
        <v>977</v>
      </c>
      <c r="D1252" s="27">
        <v>2025</v>
      </c>
      <c r="E1252" s="200"/>
      <c r="F1252" s="200" t="s">
        <v>110</v>
      </c>
      <c r="G1252" s="136">
        <v>1</v>
      </c>
      <c r="H1252" s="124">
        <v>15</v>
      </c>
      <c r="I1252" s="253">
        <v>41.511000000000003</v>
      </c>
      <c r="J1252" s="180"/>
      <c r="K1252" s="180"/>
    </row>
    <row r="1253" spans="1:11" s="154" customFormat="1" ht="47.25" outlineLevel="1" x14ac:dyDescent="0.25">
      <c r="A1253" s="200"/>
      <c r="B1253" s="27" t="s">
        <v>874</v>
      </c>
      <c r="C1253" s="58" t="s">
        <v>978</v>
      </c>
      <c r="D1253" s="27">
        <v>2025</v>
      </c>
      <c r="E1253" s="200"/>
      <c r="F1253" s="200" t="s">
        <v>110</v>
      </c>
      <c r="G1253" s="136">
        <v>1</v>
      </c>
      <c r="H1253" s="124">
        <v>15</v>
      </c>
      <c r="I1253" s="253">
        <v>41.511000000000003</v>
      </c>
      <c r="J1253" s="180"/>
      <c r="K1253" s="180"/>
    </row>
    <row r="1254" spans="1:11" s="154" customFormat="1" ht="47.25" outlineLevel="1" x14ac:dyDescent="0.25">
      <c r="A1254" s="200"/>
      <c r="B1254" s="27" t="s">
        <v>874</v>
      </c>
      <c r="C1254" s="58" t="s">
        <v>979</v>
      </c>
      <c r="D1254" s="27">
        <v>2025</v>
      </c>
      <c r="E1254" s="200"/>
      <c r="F1254" s="200" t="s">
        <v>110</v>
      </c>
      <c r="G1254" s="136">
        <v>1</v>
      </c>
      <c r="H1254" s="124">
        <v>15</v>
      </c>
      <c r="I1254" s="253">
        <v>41.511000000000003</v>
      </c>
      <c r="J1254" s="180"/>
      <c r="K1254" s="180"/>
    </row>
    <row r="1255" spans="1:11" s="154" customFormat="1" ht="110.25" outlineLevel="1" x14ac:dyDescent="0.25">
      <c r="A1255" s="200"/>
      <c r="B1255" s="27" t="s">
        <v>874</v>
      </c>
      <c r="C1255" s="58" t="s">
        <v>980</v>
      </c>
      <c r="D1255" s="27">
        <v>2025</v>
      </c>
      <c r="E1255" s="200"/>
      <c r="F1255" s="200" t="s">
        <v>110</v>
      </c>
      <c r="G1255" s="136">
        <v>1</v>
      </c>
      <c r="H1255" s="124">
        <v>15</v>
      </c>
      <c r="I1255" s="253">
        <v>41.511000000000003</v>
      </c>
      <c r="J1255" s="180"/>
      <c r="K1255" s="180"/>
    </row>
    <row r="1256" spans="1:11" s="154" customFormat="1" ht="94.5" outlineLevel="1" x14ac:dyDescent="0.25">
      <c r="A1256" s="200"/>
      <c r="B1256" s="27" t="s">
        <v>874</v>
      </c>
      <c r="C1256" s="58" t="s">
        <v>981</v>
      </c>
      <c r="D1256" s="27">
        <v>2025</v>
      </c>
      <c r="E1256" s="200"/>
      <c r="F1256" s="200" t="s">
        <v>110</v>
      </c>
      <c r="G1256" s="136">
        <v>1</v>
      </c>
      <c r="H1256" s="124">
        <v>15</v>
      </c>
      <c r="I1256" s="253">
        <v>41.511000000000003</v>
      </c>
      <c r="J1256" s="180"/>
      <c r="K1256" s="180"/>
    </row>
    <row r="1257" spans="1:11" s="154" customFormat="1" ht="78.75" outlineLevel="1" x14ac:dyDescent="0.25">
      <c r="A1257" s="200"/>
      <c r="B1257" s="27" t="s">
        <v>874</v>
      </c>
      <c r="C1257" s="58" t="s">
        <v>982</v>
      </c>
      <c r="D1257" s="27">
        <v>2025</v>
      </c>
      <c r="E1257" s="200"/>
      <c r="F1257" s="200" t="s">
        <v>110</v>
      </c>
      <c r="G1257" s="136">
        <v>1</v>
      </c>
      <c r="H1257" s="124">
        <v>15</v>
      </c>
      <c r="I1257" s="253">
        <v>41.511000000000003</v>
      </c>
      <c r="J1257" s="180"/>
      <c r="K1257" s="180"/>
    </row>
    <row r="1258" spans="1:11" s="154" customFormat="1" ht="47.25" outlineLevel="1" x14ac:dyDescent="0.25">
      <c r="A1258" s="200"/>
      <c r="B1258" s="27" t="s">
        <v>874</v>
      </c>
      <c r="C1258" s="58" t="s">
        <v>983</v>
      </c>
      <c r="D1258" s="27">
        <v>2025</v>
      </c>
      <c r="E1258" s="200"/>
      <c r="F1258" s="250" t="s">
        <v>110</v>
      </c>
      <c r="G1258" s="27">
        <v>1</v>
      </c>
      <c r="H1258" s="27">
        <v>15</v>
      </c>
      <c r="I1258" s="250">
        <f>41511/1000</f>
        <v>41.511000000000003</v>
      </c>
      <c r="J1258" s="180"/>
      <c r="K1258" s="180"/>
    </row>
    <row r="1259" spans="1:11" s="154" customFormat="1" ht="47.25" outlineLevel="1" x14ac:dyDescent="0.25">
      <c r="A1259" s="200"/>
      <c r="B1259" s="27" t="s">
        <v>874</v>
      </c>
      <c r="C1259" s="58" t="s">
        <v>984</v>
      </c>
      <c r="D1259" s="27">
        <v>2025</v>
      </c>
      <c r="E1259" s="200"/>
      <c r="F1259" s="250" t="s">
        <v>110</v>
      </c>
      <c r="G1259" s="27">
        <v>1</v>
      </c>
      <c r="H1259" s="27">
        <v>15</v>
      </c>
      <c r="I1259" s="250">
        <f t="shared" ref="I1259:I1305" si="8">41511/1000</f>
        <v>41.511000000000003</v>
      </c>
      <c r="J1259" s="180"/>
      <c r="K1259" s="180"/>
    </row>
    <row r="1260" spans="1:11" s="154" customFormat="1" ht="47.25" outlineLevel="1" x14ac:dyDescent="0.25">
      <c r="A1260" s="200"/>
      <c r="B1260" s="27" t="s">
        <v>874</v>
      </c>
      <c r="C1260" s="58" t="s">
        <v>985</v>
      </c>
      <c r="D1260" s="27">
        <v>2025</v>
      </c>
      <c r="E1260" s="200"/>
      <c r="F1260" s="250" t="s">
        <v>110</v>
      </c>
      <c r="G1260" s="27">
        <v>1</v>
      </c>
      <c r="H1260" s="27">
        <v>15</v>
      </c>
      <c r="I1260" s="250">
        <f t="shared" si="8"/>
        <v>41.511000000000003</v>
      </c>
      <c r="J1260" s="180"/>
      <c r="K1260" s="180"/>
    </row>
    <row r="1261" spans="1:11" s="154" customFormat="1" ht="47.25" outlineLevel="1" x14ac:dyDescent="0.25">
      <c r="A1261" s="200"/>
      <c r="B1261" s="27" t="s">
        <v>874</v>
      </c>
      <c r="C1261" s="58" t="s">
        <v>986</v>
      </c>
      <c r="D1261" s="27">
        <v>2025</v>
      </c>
      <c r="E1261" s="200"/>
      <c r="F1261" s="250" t="s">
        <v>110</v>
      </c>
      <c r="G1261" s="27">
        <v>1</v>
      </c>
      <c r="H1261" s="27">
        <v>15</v>
      </c>
      <c r="I1261" s="250">
        <f t="shared" si="8"/>
        <v>41.511000000000003</v>
      </c>
      <c r="J1261" s="180"/>
      <c r="K1261" s="180"/>
    </row>
    <row r="1262" spans="1:11" s="154" customFormat="1" ht="47.25" outlineLevel="1" x14ac:dyDescent="0.25">
      <c r="A1262" s="200"/>
      <c r="B1262" s="27" t="s">
        <v>874</v>
      </c>
      <c r="C1262" s="58" t="s">
        <v>987</v>
      </c>
      <c r="D1262" s="27">
        <v>2025</v>
      </c>
      <c r="E1262" s="200"/>
      <c r="F1262" s="250" t="s">
        <v>110</v>
      </c>
      <c r="G1262" s="27">
        <v>1</v>
      </c>
      <c r="H1262" s="27">
        <v>15</v>
      </c>
      <c r="I1262" s="250">
        <f t="shared" si="8"/>
        <v>41.511000000000003</v>
      </c>
      <c r="J1262" s="180"/>
      <c r="K1262" s="180"/>
    </row>
    <row r="1263" spans="1:11" s="154" customFormat="1" ht="47.25" outlineLevel="1" x14ac:dyDescent="0.25">
      <c r="A1263" s="200"/>
      <c r="B1263" s="27" t="s">
        <v>874</v>
      </c>
      <c r="C1263" s="58" t="s">
        <v>988</v>
      </c>
      <c r="D1263" s="27">
        <v>2025</v>
      </c>
      <c r="E1263" s="200"/>
      <c r="F1263" s="250" t="s">
        <v>110</v>
      </c>
      <c r="G1263" s="27">
        <v>1</v>
      </c>
      <c r="H1263" s="27">
        <v>15</v>
      </c>
      <c r="I1263" s="250">
        <f t="shared" si="8"/>
        <v>41.511000000000003</v>
      </c>
      <c r="J1263" s="180"/>
      <c r="K1263" s="180"/>
    </row>
    <row r="1264" spans="1:11" s="154" customFormat="1" ht="47.25" outlineLevel="1" x14ac:dyDescent="0.25">
      <c r="A1264" s="200"/>
      <c r="B1264" s="27" t="s">
        <v>874</v>
      </c>
      <c r="C1264" s="58" t="s">
        <v>989</v>
      </c>
      <c r="D1264" s="27">
        <v>2025</v>
      </c>
      <c r="E1264" s="200"/>
      <c r="F1264" s="250" t="s">
        <v>110</v>
      </c>
      <c r="G1264" s="27">
        <v>1</v>
      </c>
      <c r="H1264" s="27">
        <v>15</v>
      </c>
      <c r="I1264" s="250">
        <f t="shared" si="8"/>
        <v>41.511000000000003</v>
      </c>
      <c r="J1264" s="180"/>
      <c r="K1264" s="180"/>
    </row>
    <row r="1265" spans="1:11" s="154" customFormat="1" ht="47.25" outlineLevel="1" x14ac:dyDescent="0.25">
      <c r="A1265" s="200"/>
      <c r="B1265" s="27" t="s">
        <v>874</v>
      </c>
      <c r="C1265" s="58" t="s">
        <v>990</v>
      </c>
      <c r="D1265" s="27">
        <v>2025</v>
      </c>
      <c r="E1265" s="200"/>
      <c r="F1265" s="250" t="s">
        <v>110</v>
      </c>
      <c r="G1265" s="27">
        <v>1</v>
      </c>
      <c r="H1265" s="27">
        <v>15</v>
      </c>
      <c r="I1265" s="250">
        <f t="shared" si="8"/>
        <v>41.511000000000003</v>
      </c>
      <c r="J1265" s="180"/>
      <c r="K1265" s="180"/>
    </row>
    <row r="1266" spans="1:11" s="154" customFormat="1" ht="47.25" outlineLevel="1" x14ac:dyDescent="0.25">
      <c r="A1266" s="200"/>
      <c r="B1266" s="27" t="s">
        <v>874</v>
      </c>
      <c r="C1266" s="58" t="s">
        <v>991</v>
      </c>
      <c r="D1266" s="27">
        <v>2025</v>
      </c>
      <c r="E1266" s="200"/>
      <c r="F1266" s="250" t="s">
        <v>110</v>
      </c>
      <c r="G1266" s="27">
        <v>1</v>
      </c>
      <c r="H1266" s="27">
        <v>15</v>
      </c>
      <c r="I1266" s="250">
        <f t="shared" si="8"/>
        <v>41.511000000000003</v>
      </c>
      <c r="J1266" s="180"/>
      <c r="K1266" s="180"/>
    </row>
    <row r="1267" spans="1:11" s="154" customFormat="1" ht="47.25" outlineLevel="1" x14ac:dyDescent="0.25">
      <c r="A1267" s="200"/>
      <c r="B1267" s="27" t="s">
        <v>874</v>
      </c>
      <c r="C1267" s="58" t="s">
        <v>992</v>
      </c>
      <c r="D1267" s="27">
        <v>2025</v>
      </c>
      <c r="E1267" s="200"/>
      <c r="F1267" s="250" t="s">
        <v>110</v>
      </c>
      <c r="G1267" s="27">
        <v>1</v>
      </c>
      <c r="H1267" s="27">
        <v>15</v>
      </c>
      <c r="I1267" s="250">
        <f t="shared" si="8"/>
        <v>41.511000000000003</v>
      </c>
      <c r="J1267" s="180"/>
      <c r="K1267" s="180"/>
    </row>
    <row r="1268" spans="1:11" s="154" customFormat="1" ht="47.25" outlineLevel="1" x14ac:dyDescent="0.25">
      <c r="A1268" s="200"/>
      <c r="B1268" s="27" t="s">
        <v>874</v>
      </c>
      <c r="C1268" s="58" t="s">
        <v>993</v>
      </c>
      <c r="D1268" s="27">
        <v>2025</v>
      </c>
      <c r="E1268" s="200"/>
      <c r="F1268" s="250" t="s">
        <v>110</v>
      </c>
      <c r="G1268" s="27">
        <v>1</v>
      </c>
      <c r="H1268" s="27">
        <v>15</v>
      </c>
      <c r="I1268" s="250">
        <f t="shared" si="8"/>
        <v>41.511000000000003</v>
      </c>
      <c r="J1268" s="180"/>
      <c r="K1268" s="180"/>
    </row>
    <row r="1269" spans="1:11" s="154" customFormat="1" ht="47.25" outlineLevel="1" x14ac:dyDescent="0.25">
      <c r="A1269" s="200"/>
      <c r="B1269" s="27" t="s">
        <v>874</v>
      </c>
      <c r="C1269" s="58" t="s">
        <v>994</v>
      </c>
      <c r="D1269" s="27">
        <v>2025</v>
      </c>
      <c r="E1269" s="200"/>
      <c r="F1269" s="250" t="s">
        <v>110</v>
      </c>
      <c r="G1269" s="27">
        <v>1</v>
      </c>
      <c r="H1269" s="27">
        <v>15</v>
      </c>
      <c r="I1269" s="250">
        <f t="shared" si="8"/>
        <v>41.511000000000003</v>
      </c>
      <c r="J1269" s="180"/>
      <c r="K1269" s="180"/>
    </row>
    <row r="1270" spans="1:11" s="154" customFormat="1" ht="47.25" outlineLevel="1" x14ac:dyDescent="0.25">
      <c r="A1270" s="200"/>
      <c r="B1270" s="27" t="s">
        <v>874</v>
      </c>
      <c r="C1270" s="58" t="s">
        <v>995</v>
      </c>
      <c r="D1270" s="27">
        <v>2025</v>
      </c>
      <c r="E1270" s="200"/>
      <c r="F1270" s="250" t="s">
        <v>110</v>
      </c>
      <c r="G1270" s="27">
        <v>1</v>
      </c>
      <c r="H1270" s="27">
        <v>15</v>
      </c>
      <c r="I1270" s="250">
        <f t="shared" si="8"/>
        <v>41.511000000000003</v>
      </c>
      <c r="J1270" s="180"/>
      <c r="K1270" s="180"/>
    </row>
    <row r="1271" spans="1:11" s="154" customFormat="1" ht="47.25" outlineLevel="1" x14ac:dyDescent="0.25">
      <c r="A1271" s="200"/>
      <c r="B1271" s="27" t="s">
        <v>874</v>
      </c>
      <c r="C1271" s="58" t="s">
        <v>996</v>
      </c>
      <c r="D1271" s="27">
        <v>2025</v>
      </c>
      <c r="E1271" s="200"/>
      <c r="F1271" s="250" t="s">
        <v>110</v>
      </c>
      <c r="G1271" s="27">
        <v>1</v>
      </c>
      <c r="H1271" s="27">
        <v>15</v>
      </c>
      <c r="I1271" s="250">
        <f t="shared" si="8"/>
        <v>41.511000000000003</v>
      </c>
      <c r="J1271" s="180"/>
      <c r="K1271" s="180"/>
    </row>
    <row r="1272" spans="1:11" s="154" customFormat="1" ht="47.25" outlineLevel="1" x14ac:dyDescent="0.25">
      <c r="A1272" s="200"/>
      <c r="B1272" s="27" t="s">
        <v>874</v>
      </c>
      <c r="C1272" s="58" t="s">
        <v>997</v>
      </c>
      <c r="D1272" s="27">
        <v>2025</v>
      </c>
      <c r="E1272" s="200"/>
      <c r="F1272" s="250" t="s">
        <v>110</v>
      </c>
      <c r="G1272" s="27">
        <v>1</v>
      </c>
      <c r="H1272" s="27">
        <v>15</v>
      </c>
      <c r="I1272" s="250">
        <f t="shared" si="8"/>
        <v>41.511000000000003</v>
      </c>
      <c r="J1272" s="180"/>
      <c r="K1272" s="180"/>
    </row>
    <row r="1273" spans="1:11" s="154" customFormat="1" ht="47.25" outlineLevel="1" x14ac:dyDescent="0.25">
      <c r="A1273" s="200"/>
      <c r="B1273" s="27" t="s">
        <v>874</v>
      </c>
      <c r="C1273" s="58" t="s">
        <v>998</v>
      </c>
      <c r="D1273" s="27">
        <v>2025</v>
      </c>
      <c r="E1273" s="200"/>
      <c r="F1273" s="250" t="s">
        <v>110</v>
      </c>
      <c r="G1273" s="27">
        <v>1</v>
      </c>
      <c r="H1273" s="27">
        <v>15</v>
      </c>
      <c r="I1273" s="250">
        <f t="shared" si="8"/>
        <v>41.511000000000003</v>
      </c>
      <c r="J1273" s="180"/>
      <c r="K1273" s="180"/>
    </row>
    <row r="1274" spans="1:11" s="154" customFormat="1" ht="47.25" outlineLevel="1" x14ac:dyDescent="0.25">
      <c r="A1274" s="200"/>
      <c r="B1274" s="27" t="s">
        <v>874</v>
      </c>
      <c r="C1274" s="58" t="s">
        <v>999</v>
      </c>
      <c r="D1274" s="27">
        <v>2025</v>
      </c>
      <c r="E1274" s="200"/>
      <c r="F1274" s="250" t="s">
        <v>110</v>
      </c>
      <c r="G1274" s="27">
        <v>1</v>
      </c>
      <c r="H1274" s="27">
        <v>15</v>
      </c>
      <c r="I1274" s="250">
        <f t="shared" si="8"/>
        <v>41.511000000000003</v>
      </c>
      <c r="J1274" s="180"/>
      <c r="K1274" s="180"/>
    </row>
    <row r="1275" spans="1:11" s="154" customFormat="1" ht="47.25" outlineLevel="1" x14ac:dyDescent="0.25">
      <c r="A1275" s="200"/>
      <c r="B1275" s="27" t="s">
        <v>874</v>
      </c>
      <c r="C1275" s="58" t="s">
        <v>1000</v>
      </c>
      <c r="D1275" s="27">
        <v>2025</v>
      </c>
      <c r="E1275" s="200"/>
      <c r="F1275" s="250" t="s">
        <v>110</v>
      </c>
      <c r="G1275" s="27">
        <v>1</v>
      </c>
      <c r="H1275" s="27">
        <v>15</v>
      </c>
      <c r="I1275" s="250">
        <f t="shared" si="8"/>
        <v>41.511000000000003</v>
      </c>
      <c r="J1275" s="180"/>
      <c r="K1275" s="180"/>
    </row>
    <row r="1276" spans="1:11" s="154" customFormat="1" ht="47.25" outlineLevel="1" x14ac:dyDescent="0.25">
      <c r="A1276" s="200"/>
      <c r="B1276" s="27" t="s">
        <v>874</v>
      </c>
      <c r="C1276" s="58" t="s">
        <v>1001</v>
      </c>
      <c r="D1276" s="27">
        <v>2025</v>
      </c>
      <c r="E1276" s="200"/>
      <c r="F1276" s="250" t="s">
        <v>110</v>
      </c>
      <c r="G1276" s="27">
        <v>1</v>
      </c>
      <c r="H1276" s="27">
        <v>15</v>
      </c>
      <c r="I1276" s="250">
        <f t="shared" si="8"/>
        <v>41.511000000000003</v>
      </c>
      <c r="J1276" s="180"/>
      <c r="K1276" s="180"/>
    </row>
    <row r="1277" spans="1:11" s="154" customFormat="1" ht="47.25" outlineLevel="1" x14ac:dyDescent="0.25">
      <c r="A1277" s="200"/>
      <c r="B1277" s="27" t="s">
        <v>874</v>
      </c>
      <c r="C1277" s="58" t="s">
        <v>1002</v>
      </c>
      <c r="D1277" s="27">
        <v>2025</v>
      </c>
      <c r="E1277" s="200"/>
      <c r="F1277" s="250" t="s">
        <v>110</v>
      </c>
      <c r="G1277" s="27">
        <v>1</v>
      </c>
      <c r="H1277" s="27">
        <v>15</v>
      </c>
      <c r="I1277" s="250">
        <f t="shared" si="8"/>
        <v>41.511000000000003</v>
      </c>
      <c r="J1277" s="180"/>
      <c r="K1277" s="180"/>
    </row>
    <row r="1278" spans="1:11" s="154" customFormat="1" ht="47.25" outlineLevel="1" x14ac:dyDescent="0.25">
      <c r="A1278" s="200"/>
      <c r="B1278" s="27" t="s">
        <v>874</v>
      </c>
      <c r="C1278" s="58" t="s">
        <v>1003</v>
      </c>
      <c r="D1278" s="27">
        <v>2025</v>
      </c>
      <c r="E1278" s="200"/>
      <c r="F1278" s="250" t="s">
        <v>110</v>
      </c>
      <c r="G1278" s="27">
        <v>1</v>
      </c>
      <c r="H1278" s="27">
        <v>15</v>
      </c>
      <c r="I1278" s="250">
        <f t="shared" si="8"/>
        <v>41.511000000000003</v>
      </c>
      <c r="J1278" s="180"/>
      <c r="K1278" s="180"/>
    </row>
    <row r="1279" spans="1:11" s="154" customFormat="1" ht="47.25" outlineLevel="1" x14ac:dyDescent="0.25">
      <c r="A1279" s="200"/>
      <c r="B1279" s="27" t="s">
        <v>874</v>
      </c>
      <c r="C1279" s="58" t="s">
        <v>1004</v>
      </c>
      <c r="D1279" s="27">
        <v>2025</v>
      </c>
      <c r="E1279" s="200"/>
      <c r="F1279" s="250" t="s">
        <v>110</v>
      </c>
      <c r="G1279" s="27">
        <v>1</v>
      </c>
      <c r="H1279" s="27">
        <v>15</v>
      </c>
      <c r="I1279" s="250">
        <f t="shared" si="8"/>
        <v>41.511000000000003</v>
      </c>
      <c r="J1279" s="180"/>
      <c r="K1279" s="180"/>
    </row>
    <row r="1280" spans="1:11" s="154" customFormat="1" ht="47.25" outlineLevel="1" x14ac:dyDescent="0.25">
      <c r="A1280" s="200"/>
      <c r="B1280" s="27" t="s">
        <v>874</v>
      </c>
      <c r="C1280" s="58" t="s">
        <v>1005</v>
      </c>
      <c r="D1280" s="27">
        <v>2025</v>
      </c>
      <c r="E1280" s="200"/>
      <c r="F1280" s="250" t="s">
        <v>110</v>
      </c>
      <c r="G1280" s="27">
        <v>1</v>
      </c>
      <c r="H1280" s="27">
        <v>15</v>
      </c>
      <c r="I1280" s="250">
        <f t="shared" si="8"/>
        <v>41.511000000000003</v>
      </c>
      <c r="J1280" s="180"/>
      <c r="K1280" s="180"/>
    </row>
    <row r="1281" spans="1:11" s="154" customFormat="1" ht="47.25" outlineLevel="1" x14ac:dyDescent="0.25">
      <c r="A1281" s="200"/>
      <c r="B1281" s="27" t="s">
        <v>874</v>
      </c>
      <c r="C1281" s="58" t="s">
        <v>1006</v>
      </c>
      <c r="D1281" s="27">
        <v>2025</v>
      </c>
      <c r="E1281" s="200"/>
      <c r="F1281" s="250" t="s">
        <v>110</v>
      </c>
      <c r="G1281" s="27">
        <v>1</v>
      </c>
      <c r="H1281" s="27">
        <v>15</v>
      </c>
      <c r="I1281" s="250">
        <f t="shared" si="8"/>
        <v>41.511000000000003</v>
      </c>
      <c r="J1281" s="180"/>
      <c r="K1281" s="180"/>
    </row>
    <row r="1282" spans="1:11" s="154" customFormat="1" ht="47.25" outlineLevel="1" x14ac:dyDescent="0.25">
      <c r="A1282" s="200"/>
      <c r="B1282" s="27" t="s">
        <v>874</v>
      </c>
      <c r="C1282" s="58" t="s">
        <v>1007</v>
      </c>
      <c r="D1282" s="27">
        <v>2025</v>
      </c>
      <c r="E1282" s="200"/>
      <c r="F1282" s="250" t="s">
        <v>110</v>
      </c>
      <c r="G1282" s="27">
        <v>1</v>
      </c>
      <c r="H1282" s="27">
        <v>15</v>
      </c>
      <c r="I1282" s="250">
        <f t="shared" si="8"/>
        <v>41.511000000000003</v>
      </c>
      <c r="J1282" s="180"/>
      <c r="K1282" s="180"/>
    </row>
    <row r="1283" spans="1:11" s="154" customFormat="1" ht="47.25" outlineLevel="1" x14ac:dyDescent="0.25">
      <c r="A1283" s="200"/>
      <c r="B1283" s="27" t="s">
        <v>874</v>
      </c>
      <c r="C1283" s="58" t="s">
        <v>1008</v>
      </c>
      <c r="D1283" s="27">
        <v>2025</v>
      </c>
      <c r="E1283" s="200"/>
      <c r="F1283" s="250" t="s">
        <v>110</v>
      </c>
      <c r="G1283" s="27">
        <v>1</v>
      </c>
      <c r="H1283" s="27">
        <v>15</v>
      </c>
      <c r="I1283" s="250">
        <f t="shared" si="8"/>
        <v>41.511000000000003</v>
      </c>
      <c r="J1283" s="180"/>
      <c r="K1283" s="180"/>
    </row>
    <row r="1284" spans="1:11" s="154" customFormat="1" ht="47.25" outlineLevel="1" x14ac:dyDescent="0.25">
      <c r="A1284" s="200"/>
      <c r="B1284" s="27" t="s">
        <v>874</v>
      </c>
      <c r="C1284" s="58" t="s">
        <v>1009</v>
      </c>
      <c r="D1284" s="27">
        <v>2025</v>
      </c>
      <c r="E1284" s="200"/>
      <c r="F1284" s="250" t="s">
        <v>110</v>
      </c>
      <c r="G1284" s="27">
        <v>1</v>
      </c>
      <c r="H1284" s="27">
        <v>15</v>
      </c>
      <c r="I1284" s="250">
        <f t="shared" si="8"/>
        <v>41.511000000000003</v>
      </c>
      <c r="J1284" s="180"/>
      <c r="K1284" s="180"/>
    </row>
    <row r="1285" spans="1:11" s="154" customFormat="1" ht="47.25" outlineLevel="1" x14ac:dyDescent="0.25">
      <c r="A1285" s="200"/>
      <c r="B1285" s="27" t="s">
        <v>874</v>
      </c>
      <c r="C1285" s="58" t="s">
        <v>1010</v>
      </c>
      <c r="D1285" s="27">
        <v>2025</v>
      </c>
      <c r="E1285" s="200"/>
      <c r="F1285" s="250" t="s">
        <v>110</v>
      </c>
      <c r="G1285" s="27">
        <v>1</v>
      </c>
      <c r="H1285" s="27">
        <v>15</v>
      </c>
      <c r="I1285" s="250">
        <f t="shared" si="8"/>
        <v>41.511000000000003</v>
      </c>
      <c r="J1285" s="180"/>
      <c r="K1285" s="180"/>
    </row>
    <row r="1286" spans="1:11" s="154" customFormat="1" ht="47.25" outlineLevel="1" x14ac:dyDescent="0.25">
      <c r="A1286" s="200"/>
      <c r="B1286" s="27" t="s">
        <v>874</v>
      </c>
      <c r="C1286" s="58" t="s">
        <v>1011</v>
      </c>
      <c r="D1286" s="27">
        <v>2025</v>
      </c>
      <c r="E1286" s="200"/>
      <c r="F1286" s="250" t="s">
        <v>110</v>
      </c>
      <c r="G1286" s="27">
        <v>1</v>
      </c>
      <c r="H1286" s="27">
        <v>15</v>
      </c>
      <c r="I1286" s="250">
        <f t="shared" si="8"/>
        <v>41.511000000000003</v>
      </c>
      <c r="J1286" s="180"/>
      <c r="K1286" s="180"/>
    </row>
    <row r="1287" spans="1:11" s="154" customFormat="1" ht="47.25" outlineLevel="1" x14ac:dyDescent="0.25">
      <c r="A1287" s="200"/>
      <c r="B1287" s="27" t="s">
        <v>874</v>
      </c>
      <c r="C1287" s="58" t="s">
        <v>1012</v>
      </c>
      <c r="D1287" s="27">
        <v>2025</v>
      </c>
      <c r="E1287" s="200"/>
      <c r="F1287" s="250" t="s">
        <v>110</v>
      </c>
      <c r="G1287" s="27">
        <v>1</v>
      </c>
      <c r="H1287" s="27">
        <v>15</v>
      </c>
      <c r="I1287" s="250">
        <f t="shared" si="8"/>
        <v>41.511000000000003</v>
      </c>
      <c r="J1287" s="180"/>
      <c r="K1287" s="180"/>
    </row>
    <row r="1288" spans="1:11" s="154" customFormat="1" ht="47.25" outlineLevel="1" x14ac:dyDescent="0.25">
      <c r="A1288" s="200"/>
      <c r="B1288" s="27" t="s">
        <v>874</v>
      </c>
      <c r="C1288" s="58" t="s">
        <v>1013</v>
      </c>
      <c r="D1288" s="27">
        <v>2025</v>
      </c>
      <c r="E1288" s="200"/>
      <c r="F1288" s="250" t="s">
        <v>110</v>
      </c>
      <c r="G1288" s="27">
        <v>1</v>
      </c>
      <c r="H1288" s="27">
        <v>15</v>
      </c>
      <c r="I1288" s="250">
        <f t="shared" si="8"/>
        <v>41.511000000000003</v>
      </c>
      <c r="J1288" s="180"/>
      <c r="K1288" s="180"/>
    </row>
    <row r="1289" spans="1:11" s="154" customFormat="1" ht="47.25" outlineLevel="1" x14ac:dyDescent="0.25">
      <c r="A1289" s="200"/>
      <c r="B1289" s="27" t="s">
        <v>874</v>
      </c>
      <c r="C1289" s="58" t="s">
        <v>1014</v>
      </c>
      <c r="D1289" s="27">
        <v>2025</v>
      </c>
      <c r="E1289" s="200"/>
      <c r="F1289" s="250" t="s">
        <v>110</v>
      </c>
      <c r="G1289" s="27">
        <v>1</v>
      </c>
      <c r="H1289" s="27">
        <v>15</v>
      </c>
      <c r="I1289" s="250">
        <f t="shared" si="8"/>
        <v>41.511000000000003</v>
      </c>
      <c r="J1289" s="180"/>
      <c r="K1289" s="180"/>
    </row>
    <row r="1290" spans="1:11" s="154" customFormat="1" ht="47.25" outlineLevel="1" x14ac:dyDescent="0.25">
      <c r="A1290" s="200"/>
      <c r="B1290" s="27" t="s">
        <v>874</v>
      </c>
      <c r="C1290" s="58" t="s">
        <v>1015</v>
      </c>
      <c r="D1290" s="27">
        <v>2025</v>
      </c>
      <c r="E1290" s="200"/>
      <c r="F1290" s="250" t="s">
        <v>110</v>
      </c>
      <c r="G1290" s="27">
        <v>1</v>
      </c>
      <c r="H1290" s="27">
        <v>15</v>
      </c>
      <c r="I1290" s="250">
        <f t="shared" si="8"/>
        <v>41.511000000000003</v>
      </c>
      <c r="J1290" s="180"/>
      <c r="K1290" s="180"/>
    </row>
    <row r="1291" spans="1:11" s="154" customFormat="1" ht="47.25" outlineLevel="1" x14ac:dyDescent="0.25">
      <c r="A1291" s="200"/>
      <c r="B1291" s="27" t="s">
        <v>874</v>
      </c>
      <c r="C1291" s="58" t="s">
        <v>1016</v>
      </c>
      <c r="D1291" s="27">
        <v>2025</v>
      </c>
      <c r="E1291" s="200"/>
      <c r="F1291" s="250" t="s">
        <v>110</v>
      </c>
      <c r="G1291" s="27">
        <v>1</v>
      </c>
      <c r="H1291" s="27">
        <v>15</v>
      </c>
      <c r="I1291" s="250">
        <f t="shared" si="8"/>
        <v>41.511000000000003</v>
      </c>
      <c r="J1291" s="180"/>
      <c r="K1291" s="180"/>
    </row>
    <row r="1292" spans="1:11" s="154" customFormat="1" ht="47.25" outlineLevel="1" x14ac:dyDescent="0.25">
      <c r="A1292" s="200"/>
      <c r="B1292" s="27" t="s">
        <v>874</v>
      </c>
      <c r="C1292" s="58" t="s">
        <v>1017</v>
      </c>
      <c r="D1292" s="27">
        <v>2025</v>
      </c>
      <c r="E1292" s="200"/>
      <c r="F1292" s="250" t="s">
        <v>110</v>
      </c>
      <c r="G1292" s="27">
        <v>1</v>
      </c>
      <c r="H1292" s="27">
        <v>15</v>
      </c>
      <c r="I1292" s="250">
        <f t="shared" si="8"/>
        <v>41.511000000000003</v>
      </c>
      <c r="J1292" s="180"/>
      <c r="K1292" s="180"/>
    </row>
    <row r="1293" spans="1:11" s="154" customFormat="1" ht="47.25" outlineLevel="1" x14ac:dyDescent="0.25">
      <c r="A1293" s="200"/>
      <c r="B1293" s="27" t="s">
        <v>874</v>
      </c>
      <c r="C1293" s="58" t="s">
        <v>1018</v>
      </c>
      <c r="D1293" s="27">
        <v>2025</v>
      </c>
      <c r="E1293" s="200"/>
      <c r="F1293" s="250" t="s">
        <v>110</v>
      </c>
      <c r="G1293" s="27">
        <v>1</v>
      </c>
      <c r="H1293" s="27">
        <v>15</v>
      </c>
      <c r="I1293" s="250">
        <f t="shared" si="8"/>
        <v>41.511000000000003</v>
      </c>
      <c r="J1293" s="180"/>
      <c r="K1293" s="180"/>
    </row>
    <row r="1294" spans="1:11" s="154" customFormat="1" ht="47.25" outlineLevel="1" x14ac:dyDescent="0.25">
      <c r="A1294" s="200"/>
      <c r="B1294" s="27" t="s">
        <v>874</v>
      </c>
      <c r="C1294" s="58" t="s">
        <v>1019</v>
      </c>
      <c r="D1294" s="27">
        <v>2025</v>
      </c>
      <c r="E1294" s="200"/>
      <c r="F1294" s="250" t="s">
        <v>110</v>
      </c>
      <c r="G1294" s="27">
        <v>1</v>
      </c>
      <c r="H1294" s="27">
        <v>15</v>
      </c>
      <c r="I1294" s="250">
        <f t="shared" si="8"/>
        <v>41.511000000000003</v>
      </c>
      <c r="J1294" s="180"/>
      <c r="K1294" s="180"/>
    </row>
    <row r="1295" spans="1:11" s="154" customFormat="1" ht="47.25" outlineLevel="1" x14ac:dyDescent="0.25">
      <c r="A1295" s="200"/>
      <c r="B1295" s="27" t="s">
        <v>874</v>
      </c>
      <c r="C1295" s="58" t="s">
        <v>1020</v>
      </c>
      <c r="D1295" s="27">
        <v>2025</v>
      </c>
      <c r="E1295" s="200"/>
      <c r="F1295" s="250" t="s">
        <v>110</v>
      </c>
      <c r="G1295" s="27">
        <v>1</v>
      </c>
      <c r="H1295" s="27">
        <v>15</v>
      </c>
      <c r="I1295" s="250">
        <f t="shared" si="8"/>
        <v>41.511000000000003</v>
      </c>
      <c r="J1295" s="180"/>
      <c r="K1295" s="180"/>
    </row>
    <row r="1296" spans="1:11" s="154" customFormat="1" ht="47.25" outlineLevel="1" x14ac:dyDescent="0.25">
      <c r="A1296" s="200"/>
      <c r="B1296" s="27" t="s">
        <v>874</v>
      </c>
      <c r="C1296" s="58" t="s">
        <v>1021</v>
      </c>
      <c r="D1296" s="27">
        <v>2025</v>
      </c>
      <c r="E1296" s="200"/>
      <c r="F1296" s="250" t="s">
        <v>110</v>
      </c>
      <c r="G1296" s="27">
        <v>1</v>
      </c>
      <c r="H1296" s="27">
        <v>15</v>
      </c>
      <c r="I1296" s="250">
        <f t="shared" si="8"/>
        <v>41.511000000000003</v>
      </c>
      <c r="J1296" s="180"/>
      <c r="K1296" s="180"/>
    </row>
    <row r="1297" spans="1:11" s="154" customFormat="1" ht="47.25" outlineLevel="1" x14ac:dyDescent="0.25">
      <c r="A1297" s="200"/>
      <c r="B1297" s="27" t="s">
        <v>874</v>
      </c>
      <c r="C1297" s="58" t="s">
        <v>1022</v>
      </c>
      <c r="D1297" s="27">
        <v>2025</v>
      </c>
      <c r="E1297" s="200"/>
      <c r="F1297" s="250" t="s">
        <v>110</v>
      </c>
      <c r="G1297" s="27">
        <v>1</v>
      </c>
      <c r="H1297" s="27">
        <v>15</v>
      </c>
      <c r="I1297" s="250">
        <f t="shared" si="8"/>
        <v>41.511000000000003</v>
      </c>
      <c r="J1297" s="180"/>
      <c r="K1297" s="180"/>
    </row>
    <row r="1298" spans="1:11" s="154" customFormat="1" ht="47.25" outlineLevel="1" x14ac:dyDescent="0.25">
      <c r="A1298" s="200"/>
      <c r="B1298" s="27" t="s">
        <v>874</v>
      </c>
      <c r="C1298" s="58" t="s">
        <v>1023</v>
      </c>
      <c r="D1298" s="27">
        <v>2025</v>
      </c>
      <c r="E1298" s="200"/>
      <c r="F1298" s="250" t="s">
        <v>110</v>
      </c>
      <c r="G1298" s="27">
        <v>1</v>
      </c>
      <c r="H1298" s="27">
        <v>15</v>
      </c>
      <c r="I1298" s="250">
        <f t="shared" si="8"/>
        <v>41.511000000000003</v>
      </c>
      <c r="J1298" s="180"/>
      <c r="K1298" s="180"/>
    </row>
    <row r="1299" spans="1:11" s="154" customFormat="1" ht="47.25" outlineLevel="1" x14ac:dyDescent="0.25">
      <c r="A1299" s="200"/>
      <c r="B1299" s="27" t="s">
        <v>874</v>
      </c>
      <c r="C1299" s="58" t="s">
        <v>1024</v>
      </c>
      <c r="D1299" s="27">
        <v>2025</v>
      </c>
      <c r="E1299" s="200"/>
      <c r="F1299" s="250" t="s">
        <v>110</v>
      </c>
      <c r="G1299" s="27">
        <v>1</v>
      </c>
      <c r="H1299" s="27">
        <v>15</v>
      </c>
      <c r="I1299" s="250">
        <f t="shared" si="8"/>
        <v>41.511000000000003</v>
      </c>
      <c r="J1299" s="180"/>
      <c r="K1299" s="180"/>
    </row>
    <row r="1300" spans="1:11" s="154" customFormat="1" ht="47.25" outlineLevel="1" x14ac:dyDescent="0.25">
      <c r="A1300" s="200"/>
      <c r="B1300" s="27" t="s">
        <v>874</v>
      </c>
      <c r="C1300" s="58" t="s">
        <v>1025</v>
      </c>
      <c r="D1300" s="27">
        <v>2025</v>
      </c>
      <c r="E1300" s="200"/>
      <c r="F1300" s="250" t="s">
        <v>110</v>
      </c>
      <c r="G1300" s="27">
        <v>1</v>
      </c>
      <c r="H1300" s="27">
        <v>15</v>
      </c>
      <c r="I1300" s="250">
        <f t="shared" si="8"/>
        <v>41.511000000000003</v>
      </c>
      <c r="J1300" s="180"/>
      <c r="K1300" s="180"/>
    </row>
    <row r="1301" spans="1:11" s="154" customFormat="1" ht="47.25" outlineLevel="1" x14ac:dyDescent="0.25">
      <c r="A1301" s="200"/>
      <c r="B1301" s="27" t="s">
        <v>874</v>
      </c>
      <c r="C1301" s="58" t="s">
        <v>1026</v>
      </c>
      <c r="D1301" s="27">
        <v>2025</v>
      </c>
      <c r="E1301" s="200"/>
      <c r="F1301" s="250" t="s">
        <v>110</v>
      </c>
      <c r="G1301" s="27">
        <v>1</v>
      </c>
      <c r="H1301" s="27">
        <v>15</v>
      </c>
      <c r="I1301" s="250">
        <f t="shared" si="8"/>
        <v>41.511000000000003</v>
      </c>
      <c r="J1301" s="180"/>
      <c r="K1301" s="180"/>
    </row>
    <row r="1302" spans="1:11" s="154" customFormat="1" ht="47.25" outlineLevel="1" x14ac:dyDescent="0.25">
      <c r="A1302" s="200"/>
      <c r="B1302" s="27" t="s">
        <v>874</v>
      </c>
      <c r="C1302" s="58" t="s">
        <v>1027</v>
      </c>
      <c r="D1302" s="27">
        <v>2025</v>
      </c>
      <c r="E1302" s="200"/>
      <c r="F1302" s="250" t="s">
        <v>110</v>
      </c>
      <c r="G1302" s="27">
        <v>1</v>
      </c>
      <c r="H1302" s="27">
        <v>15</v>
      </c>
      <c r="I1302" s="250">
        <f t="shared" si="8"/>
        <v>41.511000000000003</v>
      </c>
      <c r="J1302" s="180"/>
      <c r="K1302" s="180"/>
    </row>
    <row r="1303" spans="1:11" s="154" customFormat="1" ht="47.25" outlineLevel="1" x14ac:dyDescent="0.25">
      <c r="A1303" s="200"/>
      <c r="B1303" s="27" t="s">
        <v>874</v>
      </c>
      <c r="C1303" s="58" t="s">
        <v>1028</v>
      </c>
      <c r="D1303" s="27">
        <v>2025</v>
      </c>
      <c r="E1303" s="200"/>
      <c r="F1303" s="250" t="s">
        <v>110</v>
      </c>
      <c r="G1303" s="27">
        <v>1</v>
      </c>
      <c r="H1303" s="27">
        <v>15</v>
      </c>
      <c r="I1303" s="250">
        <f t="shared" si="8"/>
        <v>41.511000000000003</v>
      </c>
      <c r="J1303" s="180"/>
      <c r="K1303" s="180"/>
    </row>
    <row r="1304" spans="1:11" s="154" customFormat="1" ht="47.25" outlineLevel="1" x14ac:dyDescent="0.25">
      <c r="A1304" s="200"/>
      <c r="B1304" s="27" t="s">
        <v>874</v>
      </c>
      <c r="C1304" s="58" t="s">
        <v>1029</v>
      </c>
      <c r="D1304" s="27">
        <v>2025</v>
      </c>
      <c r="E1304" s="200"/>
      <c r="F1304" s="250" t="s">
        <v>110</v>
      </c>
      <c r="G1304" s="27">
        <v>1</v>
      </c>
      <c r="H1304" s="27">
        <v>15</v>
      </c>
      <c r="I1304" s="250">
        <f t="shared" si="8"/>
        <v>41.511000000000003</v>
      </c>
      <c r="J1304" s="180"/>
      <c r="K1304" s="180"/>
    </row>
    <row r="1305" spans="1:11" s="154" customFormat="1" ht="47.25" outlineLevel="1" x14ac:dyDescent="0.25">
      <c r="A1305" s="200"/>
      <c r="B1305" s="27" t="s">
        <v>874</v>
      </c>
      <c r="C1305" s="58" t="s">
        <v>1030</v>
      </c>
      <c r="D1305" s="27">
        <v>2025</v>
      </c>
      <c r="E1305" s="200"/>
      <c r="F1305" s="250" t="s">
        <v>110</v>
      </c>
      <c r="G1305" s="27">
        <v>1</v>
      </c>
      <c r="H1305" s="27">
        <v>15</v>
      </c>
      <c r="I1305" s="250">
        <f t="shared" si="8"/>
        <v>41.511000000000003</v>
      </c>
      <c r="J1305" s="180"/>
      <c r="K1305" s="180"/>
    </row>
    <row r="1306" spans="1:11" s="154" customFormat="1" ht="47.25" outlineLevel="1" x14ac:dyDescent="0.25">
      <c r="A1306" s="200"/>
      <c r="B1306" s="124" t="s">
        <v>874</v>
      </c>
      <c r="C1306" s="199" t="s">
        <v>1031</v>
      </c>
      <c r="D1306" s="27">
        <v>2025</v>
      </c>
      <c r="E1306" s="200"/>
      <c r="F1306" s="200" t="s">
        <v>110</v>
      </c>
      <c r="G1306" s="124">
        <v>1</v>
      </c>
      <c r="H1306" s="124">
        <v>15</v>
      </c>
      <c r="I1306" s="200">
        <v>41.511000000000003</v>
      </c>
      <c r="J1306" s="180"/>
      <c r="K1306" s="180"/>
    </row>
    <row r="1307" spans="1:11" s="154" customFormat="1" ht="47.25" outlineLevel="1" x14ac:dyDescent="0.25">
      <c r="A1307" s="200"/>
      <c r="B1307" s="124" t="s">
        <v>874</v>
      </c>
      <c r="C1307" s="199" t="s">
        <v>1032</v>
      </c>
      <c r="D1307" s="27">
        <v>2025</v>
      </c>
      <c r="E1307" s="200"/>
      <c r="F1307" s="200" t="s">
        <v>110</v>
      </c>
      <c r="G1307" s="124">
        <v>1</v>
      </c>
      <c r="H1307" s="124">
        <v>8</v>
      </c>
      <c r="I1307" s="200">
        <v>41.511000000000003</v>
      </c>
      <c r="J1307" s="180"/>
      <c r="K1307" s="180"/>
    </row>
    <row r="1308" spans="1:11" s="154" customFormat="1" ht="47.25" outlineLevel="1" x14ac:dyDescent="0.25">
      <c r="A1308" s="200"/>
      <c r="B1308" s="124" t="s">
        <v>874</v>
      </c>
      <c r="C1308" s="199" t="s">
        <v>1033</v>
      </c>
      <c r="D1308" s="27">
        <v>2025</v>
      </c>
      <c r="E1308" s="200"/>
      <c r="F1308" s="200" t="s">
        <v>110</v>
      </c>
      <c r="G1308" s="124">
        <v>1</v>
      </c>
      <c r="H1308" s="124">
        <v>8</v>
      </c>
      <c r="I1308" s="200">
        <v>41.511000000000003</v>
      </c>
      <c r="J1308" s="180"/>
      <c r="K1308" s="180"/>
    </row>
    <row r="1309" spans="1:11" s="154" customFormat="1" ht="47.25" outlineLevel="1" x14ac:dyDescent="0.25">
      <c r="A1309" s="200"/>
      <c r="B1309" s="124" t="s">
        <v>874</v>
      </c>
      <c r="C1309" s="199" t="s">
        <v>1034</v>
      </c>
      <c r="D1309" s="27">
        <v>2025</v>
      </c>
      <c r="E1309" s="200"/>
      <c r="F1309" s="200" t="s">
        <v>110</v>
      </c>
      <c r="G1309" s="124">
        <v>1</v>
      </c>
      <c r="H1309" s="124">
        <v>8</v>
      </c>
      <c r="I1309" s="200">
        <v>41.511000000000003</v>
      </c>
      <c r="J1309" s="180"/>
      <c r="K1309" s="180"/>
    </row>
    <row r="1310" spans="1:11" s="154" customFormat="1" ht="63" outlineLevel="1" x14ac:dyDescent="0.25">
      <c r="A1310" s="200"/>
      <c r="B1310" s="124" t="s">
        <v>874</v>
      </c>
      <c r="C1310" s="199" t="s">
        <v>1035</v>
      </c>
      <c r="D1310" s="27">
        <v>2025</v>
      </c>
      <c r="E1310" s="200"/>
      <c r="F1310" s="200" t="s">
        <v>110</v>
      </c>
      <c r="G1310" s="124">
        <v>1</v>
      </c>
      <c r="H1310" s="124">
        <v>8</v>
      </c>
      <c r="I1310" s="200">
        <v>41.511000000000003</v>
      </c>
      <c r="J1310" s="180"/>
      <c r="K1310" s="180"/>
    </row>
    <row r="1311" spans="1:11" s="154" customFormat="1" ht="47.25" outlineLevel="1" x14ac:dyDescent="0.25">
      <c r="A1311" s="200"/>
      <c r="B1311" s="124" t="s">
        <v>874</v>
      </c>
      <c r="C1311" s="199" t="s">
        <v>1036</v>
      </c>
      <c r="D1311" s="27">
        <v>2025</v>
      </c>
      <c r="E1311" s="200"/>
      <c r="F1311" s="200" t="s">
        <v>110</v>
      </c>
      <c r="G1311" s="124">
        <v>1</v>
      </c>
      <c r="H1311" s="124">
        <v>8</v>
      </c>
      <c r="I1311" s="200">
        <v>41.511000000000003</v>
      </c>
      <c r="J1311" s="180"/>
      <c r="K1311" s="180"/>
    </row>
    <row r="1312" spans="1:11" s="154" customFormat="1" ht="47.25" outlineLevel="1" x14ac:dyDescent="0.25">
      <c r="A1312" s="200"/>
      <c r="B1312" s="124" t="s">
        <v>874</v>
      </c>
      <c r="C1312" s="199" t="s">
        <v>1037</v>
      </c>
      <c r="D1312" s="27">
        <v>2025</v>
      </c>
      <c r="E1312" s="200"/>
      <c r="F1312" s="200" t="s">
        <v>110</v>
      </c>
      <c r="G1312" s="124">
        <v>1</v>
      </c>
      <c r="H1312" s="124">
        <v>15</v>
      </c>
      <c r="I1312" s="200">
        <v>41.511000000000003</v>
      </c>
      <c r="J1312" s="180"/>
      <c r="K1312" s="180"/>
    </row>
    <row r="1313" spans="1:11" s="154" customFormat="1" ht="47.25" outlineLevel="1" x14ac:dyDescent="0.25">
      <c r="A1313" s="200"/>
      <c r="B1313" s="124" t="s">
        <v>874</v>
      </c>
      <c r="C1313" s="199" t="s">
        <v>1038</v>
      </c>
      <c r="D1313" s="27">
        <v>2025</v>
      </c>
      <c r="E1313" s="200"/>
      <c r="F1313" s="200" t="s">
        <v>110</v>
      </c>
      <c r="G1313" s="124">
        <v>1</v>
      </c>
      <c r="H1313" s="124">
        <v>15</v>
      </c>
      <c r="I1313" s="200">
        <v>41.511000000000003</v>
      </c>
      <c r="J1313" s="180"/>
      <c r="K1313" s="180"/>
    </row>
    <row r="1314" spans="1:11" s="154" customFormat="1" ht="63" outlineLevel="1" x14ac:dyDescent="0.25">
      <c r="A1314" s="200"/>
      <c r="B1314" s="124" t="s">
        <v>874</v>
      </c>
      <c r="C1314" s="199" t="s">
        <v>1039</v>
      </c>
      <c r="D1314" s="27">
        <v>2025</v>
      </c>
      <c r="E1314" s="200"/>
      <c r="F1314" s="200" t="s">
        <v>110</v>
      </c>
      <c r="G1314" s="124">
        <v>1</v>
      </c>
      <c r="H1314" s="124">
        <v>8</v>
      </c>
      <c r="I1314" s="200">
        <v>41.511000000000003</v>
      </c>
      <c r="J1314" s="180"/>
      <c r="K1314" s="180"/>
    </row>
    <row r="1315" spans="1:11" s="154" customFormat="1" ht="63" outlineLevel="1" x14ac:dyDescent="0.25">
      <c r="A1315" s="200"/>
      <c r="B1315" s="124" t="s">
        <v>874</v>
      </c>
      <c r="C1315" s="199" t="s">
        <v>1040</v>
      </c>
      <c r="D1315" s="27">
        <v>2025</v>
      </c>
      <c r="E1315" s="200"/>
      <c r="F1315" s="200" t="s">
        <v>110</v>
      </c>
      <c r="G1315" s="124">
        <v>1</v>
      </c>
      <c r="H1315" s="124">
        <v>8</v>
      </c>
      <c r="I1315" s="200">
        <v>41.511000000000003</v>
      </c>
      <c r="J1315" s="180"/>
      <c r="K1315" s="180"/>
    </row>
    <row r="1316" spans="1:11" s="154" customFormat="1" ht="63" outlineLevel="1" x14ac:dyDescent="0.25">
      <c r="A1316" s="200"/>
      <c r="B1316" s="124" t="s">
        <v>874</v>
      </c>
      <c r="C1316" s="199" t="s">
        <v>1041</v>
      </c>
      <c r="D1316" s="27">
        <v>2025</v>
      </c>
      <c r="E1316" s="200"/>
      <c r="F1316" s="200" t="s">
        <v>110</v>
      </c>
      <c r="G1316" s="124">
        <v>1</v>
      </c>
      <c r="H1316" s="124">
        <v>8</v>
      </c>
      <c r="I1316" s="200">
        <v>41.511000000000003</v>
      </c>
      <c r="J1316" s="180"/>
      <c r="K1316" s="180"/>
    </row>
    <row r="1317" spans="1:11" s="154" customFormat="1" ht="63" outlineLevel="1" x14ac:dyDescent="0.25">
      <c r="A1317" s="200"/>
      <c r="B1317" s="124" t="s">
        <v>874</v>
      </c>
      <c r="C1317" s="199" t="s">
        <v>1042</v>
      </c>
      <c r="D1317" s="27">
        <v>2025</v>
      </c>
      <c r="E1317" s="200"/>
      <c r="F1317" s="200" t="s">
        <v>110</v>
      </c>
      <c r="G1317" s="124">
        <v>1</v>
      </c>
      <c r="H1317" s="124">
        <v>8</v>
      </c>
      <c r="I1317" s="200">
        <v>41.511000000000003</v>
      </c>
      <c r="J1317" s="180"/>
      <c r="K1317" s="180"/>
    </row>
    <row r="1318" spans="1:11" s="154" customFormat="1" ht="47.25" outlineLevel="1" x14ac:dyDescent="0.25">
      <c r="A1318" s="200"/>
      <c r="B1318" s="124" t="s">
        <v>874</v>
      </c>
      <c r="C1318" s="199" t="s">
        <v>1043</v>
      </c>
      <c r="D1318" s="27">
        <v>2025</v>
      </c>
      <c r="E1318" s="200"/>
      <c r="F1318" s="200" t="s">
        <v>110</v>
      </c>
      <c r="G1318" s="124">
        <v>1</v>
      </c>
      <c r="H1318" s="124">
        <v>8</v>
      </c>
      <c r="I1318" s="200">
        <v>41.511000000000003</v>
      </c>
      <c r="J1318" s="180"/>
      <c r="K1318" s="180"/>
    </row>
    <row r="1319" spans="1:11" s="154" customFormat="1" ht="63" outlineLevel="1" x14ac:dyDescent="0.25">
      <c r="A1319" s="200"/>
      <c r="B1319" s="124" t="s">
        <v>874</v>
      </c>
      <c r="C1319" s="199" t="s">
        <v>1044</v>
      </c>
      <c r="D1319" s="27">
        <v>2025</v>
      </c>
      <c r="E1319" s="200"/>
      <c r="F1319" s="200" t="s">
        <v>110</v>
      </c>
      <c r="G1319" s="124">
        <v>1</v>
      </c>
      <c r="H1319" s="124">
        <v>8</v>
      </c>
      <c r="I1319" s="200">
        <v>41.511000000000003</v>
      </c>
      <c r="J1319" s="180"/>
      <c r="K1319" s="180"/>
    </row>
    <row r="1320" spans="1:11" s="154" customFormat="1" ht="47.25" outlineLevel="1" x14ac:dyDescent="0.25">
      <c r="A1320" s="200"/>
      <c r="B1320" s="124" t="s">
        <v>874</v>
      </c>
      <c r="C1320" s="199" t="s">
        <v>1045</v>
      </c>
      <c r="D1320" s="27">
        <v>2025</v>
      </c>
      <c r="E1320" s="200"/>
      <c r="F1320" s="200" t="s">
        <v>110</v>
      </c>
      <c r="G1320" s="124">
        <v>1</v>
      </c>
      <c r="H1320" s="124">
        <v>8</v>
      </c>
      <c r="I1320" s="200">
        <v>41.511000000000003</v>
      </c>
      <c r="J1320" s="180"/>
      <c r="K1320" s="180"/>
    </row>
    <row r="1321" spans="1:11" s="154" customFormat="1" ht="47.25" outlineLevel="1" x14ac:dyDescent="0.25">
      <c r="A1321" s="200"/>
      <c r="B1321" s="124" t="s">
        <v>874</v>
      </c>
      <c r="C1321" s="199" t="s">
        <v>1046</v>
      </c>
      <c r="D1321" s="27">
        <v>2025</v>
      </c>
      <c r="E1321" s="200"/>
      <c r="F1321" s="200" t="s">
        <v>110</v>
      </c>
      <c r="G1321" s="124">
        <v>1</v>
      </c>
      <c r="H1321" s="124">
        <v>8</v>
      </c>
      <c r="I1321" s="200">
        <v>41.511000000000003</v>
      </c>
      <c r="J1321" s="180"/>
      <c r="K1321" s="180"/>
    </row>
    <row r="1322" spans="1:11" s="154" customFormat="1" ht="47.25" outlineLevel="1" x14ac:dyDescent="0.25">
      <c r="A1322" s="200"/>
      <c r="B1322" s="124" t="s">
        <v>874</v>
      </c>
      <c r="C1322" s="199" t="s">
        <v>1047</v>
      </c>
      <c r="D1322" s="27">
        <v>2025</v>
      </c>
      <c r="E1322" s="200"/>
      <c r="F1322" s="200" t="s">
        <v>110</v>
      </c>
      <c r="G1322" s="124">
        <v>1</v>
      </c>
      <c r="H1322" s="124">
        <v>8</v>
      </c>
      <c r="I1322" s="200">
        <v>41.511000000000003</v>
      </c>
      <c r="J1322" s="180"/>
      <c r="K1322" s="180"/>
    </row>
    <row r="1323" spans="1:11" s="154" customFormat="1" ht="47.25" outlineLevel="1" x14ac:dyDescent="0.25">
      <c r="A1323" s="200"/>
      <c r="B1323" s="124" t="s">
        <v>874</v>
      </c>
      <c r="C1323" s="199" t="s">
        <v>1048</v>
      </c>
      <c r="D1323" s="27">
        <v>2025</v>
      </c>
      <c r="E1323" s="200"/>
      <c r="F1323" s="200" t="s">
        <v>110</v>
      </c>
      <c r="G1323" s="124">
        <v>1</v>
      </c>
      <c r="H1323" s="124">
        <v>8</v>
      </c>
      <c r="I1323" s="200">
        <v>41.511000000000003</v>
      </c>
      <c r="J1323" s="180"/>
      <c r="K1323" s="180"/>
    </row>
    <row r="1324" spans="1:11" s="154" customFormat="1" ht="47.25" outlineLevel="1" x14ac:dyDescent="0.25">
      <c r="A1324" s="200"/>
      <c r="B1324" s="124" t="s">
        <v>874</v>
      </c>
      <c r="C1324" s="199" t="s">
        <v>1049</v>
      </c>
      <c r="D1324" s="27">
        <v>2025</v>
      </c>
      <c r="E1324" s="200"/>
      <c r="F1324" s="200" t="s">
        <v>110</v>
      </c>
      <c r="G1324" s="124">
        <v>1</v>
      </c>
      <c r="H1324" s="124">
        <v>8</v>
      </c>
      <c r="I1324" s="200">
        <v>41.511000000000003</v>
      </c>
      <c r="J1324" s="180"/>
      <c r="K1324" s="180"/>
    </row>
    <row r="1325" spans="1:11" s="154" customFormat="1" ht="47.25" outlineLevel="1" x14ac:dyDescent="0.25">
      <c r="A1325" s="200"/>
      <c r="B1325" s="124" t="s">
        <v>874</v>
      </c>
      <c r="C1325" s="199" t="s">
        <v>1050</v>
      </c>
      <c r="D1325" s="27">
        <v>2025</v>
      </c>
      <c r="E1325" s="200"/>
      <c r="F1325" s="200" t="s">
        <v>110</v>
      </c>
      <c r="G1325" s="124">
        <v>1</v>
      </c>
      <c r="H1325" s="124">
        <v>8</v>
      </c>
      <c r="I1325" s="200">
        <v>41.511000000000003</v>
      </c>
      <c r="J1325" s="180"/>
      <c r="K1325" s="180"/>
    </row>
    <row r="1326" spans="1:11" s="154" customFormat="1" ht="63" outlineLevel="1" x14ac:dyDescent="0.25">
      <c r="A1326" s="200"/>
      <c r="B1326" s="124" t="s">
        <v>874</v>
      </c>
      <c r="C1326" s="199" t="s">
        <v>1051</v>
      </c>
      <c r="D1326" s="27">
        <v>2025</v>
      </c>
      <c r="E1326" s="200"/>
      <c r="F1326" s="200" t="s">
        <v>110</v>
      </c>
      <c r="G1326" s="124">
        <v>1</v>
      </c>
      <c r="H1326" s="124">
        <v>8</v>
      </c>
      <c r="I1326" s="200">
        <v>41.511000000000003</v>
      </c>
      <c r="J1326" s="180"/>
      <c r="K1326" s="180"/>
    </row>
    <row r="1327" spans="1:11" s="154" customFormat="1" ht="63" outlineLevel="1" x14ac:dyDescent="0.25">
      <c r="A1327" s="200"/>
      <c r="B1327" s="124" t="s">
        <v>874</v>
      </c>
      <c r="C1327" s="199" t="s">
        <v>1052</v>
      </c>
      <c r="D1327" s="27">
        <v>2025</v>
      </c>
      <c r="E1327" s="200"/>
      <c r="F1327" s="200" t="s">
        <v>110</v>
      </c>
      <c r="G1327" s="124">
        <v>1</v>
      </c>
      <c r="H1327" s="124">
        <v>8</v>
      </c>
      <c r="I1327" s="200">
        <v>41.511000000000003</v>
      </c>
      <c r="J1327" s="180"/>
      <c r="K1327" s="180"/>
    </row>
    <row r="1328" spans="1:11" s="154" customFormat="1" ht="63" outlineLevel="1" x14ac:dyDescent="0.25">
      <c r="A1328" s="200"/>
      <c r="B1328" s="124" t="s">
        <v>874</v>
      </c>
      <c r="C1328" s="199" t="s">
        <v>1053</v>
      </c>
      <c r="D1328" s="27">
        <v>2025</v>
      </c>
      <c r="E1328" s="200"/>
      <c r="F1328" s="200" t="s">
        <v>110</v>
      </c>
      <c r="G1328" s="124">
        <v>1</v>
      </c>
      <c r="H1328" s="124">
        <v>8</v>
      </c>
      <c r="I1328" s="200">
        <v>41.511000000000003</v>
      </c>
      <c r="J1328" s="180"/>
      <c r="K1328" s="180"/>
    </row>
    <row r="1329" spans="1:11" s="154" customFormat="1" ht="63" outlineLevel="1" x14ac:dyDescent="0.25">
      <c r="A1329" s="200"/>
      <c r="B1329" s="124" t="s">
        <v>874</v>
      </c>
      <c r="C1329" s="199" t="s">
        <v>1054</v>
      </c>
      <c r="D1329" s="27">
        <v>2025</v>
      </c>
      <c r="E1329" s="200"/>
      <c r="F1329" s="200" t="s">
        <v>110</v>
      </c>
      <c r="G1329" s="124">
        <v>1</v>
      </c>
      <c r="H1329" s="124">
        <v>8</v>
      </c>
      <c r="I1329" s="200">
        <v>41.511000000000003</v>
      </c>
      <c r="J1329" s="180"/>
      <c r="K1329" s="180"/>
    </row>
    <row r="1330" spans="1:11" s="154" customFormat="1" ht="63" outlineLevel="1" x14ac:dyDescent="0.25">
      <c r="A1330" s="200"/>
      <c r="B1330" s="124" t="s">
        <v>874</v>
      </c>
      <c r="C1330" s="199" t="s">
        <v>1055</v>
      </c>
      <c r="D1330" s="27">
        <v>2025</v>
      </c>
      <c r="E1330" s="200"/>
      <c r="F1330" s="200" t="s">
        <v>110</v>
      </c>
      <c r="G1330" s="124">
        <v>1</v>
      </c>
      <c r="H1330" s="124">
        <v>8</v>
      </c>
      <c r="I1330" s="200">
        <v>41.511000000000003</v>
      </c>
      <c r="J1330" s="180"/>
      <c r="K1330" s="180"/>
    </row>
    <row r="1331" spans="1:11" s="154" customFormat="1" ht="47.25" outlineLevel="1" x14ac:dyDescent="0.25">
      <c r="A1331" s="200"/>
      <c r="B1331" s="124" t="s">
        <v>874</v>
      </c>
      <c r="C1331" s="199" t="s">
        <v>1056</v>
      </c>
      <c r="D1331" s="27">
        <v>2025</v>
      </c>
      <c r="E1331" s="200"/>
      <c r="F1331" s="200" t="s">
        <v>110</v>
      </c>
      <c r="G1331" s="124">
        <v>1</v>
      </c>
      <c r="H1331" s="124">
        <v>8</v>
      </c>
      <c r="I1331" s="200">
        <v>41.511000000000003</v>
      </c>
      <c r="J1331" s="180"/>
      <c r="K1331" s="180"/>
    </row>
    <row r="1332" spans="1:11" s="154" customFormat="1" ht="47.25" outlineLevel="1" x14ac:dyDescent="0.25">
      <c r="A1332" s="200"/>
      <c r="B1332" s="124" t="s">
        <v>874</v>
      </c>
      <c r="C1332" s="199" t="s">
        <v>1057</v>
      </c>
      <c r="D1332" s="27">
        <v>2025</v>
      </c>
      <c r="E1332" s="200"/>
      <c r="F1332" s="200" t="s">
        <v>110</v>
      </c>
      <c r="G1332" s="124">
        <v>1</v>
      </c>
      <c r="H1332" s="124">
        <v>8</v>
      </c>
      <c r="I1332" s="200">
        <v>41.511000000000003</v>
      </c>
      <c r="J1332" s="180"/>
      <c r="K1332" s="180"/>
    </row>
    <row r="1333" spans="1:11" s="154" customFormat="1" ht="47.25" outlineLevel="1" x14ac:dyDescent="0.25">
      <c r="A1333" s="200"/>
      <c r="B1333" s="124" t="s">
        <v>874</v>
      </c>
      <c r="C1333" s="199" t="s">
        <v>1058</v>
      </c>
      <c r="D1333" s="27">
        <v>2025</v>
      </c>
      <c r="E1333" s="200"/>
      <c r="F1333" s="200" t="s">
        <v>110</v>
      </c>
      <c r="G1333" s="124">
        <v>1</v>
      </c>
      <c r="H1333" s="124">
        <v>8</v>
      </c>
      <c r="I1333" s="200">
        <v>41.511000000000003</v>
      </c>
      <c r="J1333" s="180"/>
      <c r="K1333" s="180"/>
    </row>
    <row r="1334" spans="1:11" s="154" customFormat="1" ht="47.25" outlineLevel="1" x14ac:dyDescent="0.25">
      <c r="A1334" s="200"/>
      <c r="B1334" s="124" t="s">
        <v>874</v>
      </c>
      <c r="C1334" s="199" t="s">
        <v>1059</v>
      </c>
      <c r="D1334" s="27">
        <v>2025</v>
      </c>
      <c r="E1334" s="200"/>
      <c r="F1334" s="200" t="s">
        <v>110</v>
      </c>
      <c r="G1334" s="124">
        <v>1</v>
      </c>
      <c r="H1334" s="124">
        <v>15</v>
      </c>
      <c r="I1334" s="200">
        <v>41.511000000000003</v>
      </c>
      <c r="J1334" s="180"/>
      <c r="K1334" s="180"/>
    </row>
    <row r="1335" spans="1:11" s="154" customFormat="1" ht="63" outlineLevel="1" x14ac:dyDescent="0.25">
      <c r="A1335" s="200"/>
      <c r="B1335" s="124" t="s">
        <v>874</v>
      </c>
      <c r="C1335" s="199" t="s">
        <v>1060</v>
      </c>
      <c r="D1335" s="27">
        <v>2025</v>
      </c>
      <c r="E1335" s="200"/>
      <c r="F1335" s="200" t="s">
        <v>110</v>
      </c>
      <c r="G1335" s="124">
        <v>1</v>
      </c>
      <c r="H1335" s="124">
        <v>8</v>
      </c>
      <c r="I1335" s="200">
        <v>41.511000000000003</v>
      </c>
      <c r="J1335" s="180"/>
      <c r="K1335" s="180"/>
    </row>
    <row r="1336" spans="1:11" s="154" customFormat="1" ht="47.25" outlineLevel="1" x14ac:dyDescent="0.25">
      <c r="A1336" s="200"/>
      <c r="B1336" s="124" t="s">
        <v>874</v>
      </c>
      <c r="C1336" s="199" t="s">
        <v>1061</v>
      </c>
      <c r="D1336" s="27">
        <v>2025</v>
      </c>
      <c r="E1336" s="200"/>
      <c r="F1336" s="200" t="s">
        <v>110</v>
      </c>
      <c r="G1336" s="124">
        <v>1</v>
      </c>
      <c r="H1336" s="124">
        <v>8</v>
      </c>
      <c r="I1336" s="200">
        <v>41.511000000000003</v>
      </c>
      <c r="J1336" s="180"/>
      <c r="K1336" s="180"/>
    </row>
    <row r="1337" spans="1:11" s="154" customFormat="1" ht="47.25" outlineLevel="1" x14ac:dyDescent="0.25">
      <c r="A1337" s="200"/>
      <c r="B1337" s="124" t="s">
        <v>874</v>
      </c>
      <c r="C1337" s="199" t="s">
        <v>1062</v>
      </c>
      <c r="D1337" s="27">
        <v>2025</v>
      </c>
      <c r="E1337" s="200"/>
      <c r="F1337" s="200" t="s">
        <v>110</v>
      </c>
      <c r="G1337" s="124">
        <v>1</v>
      </c>
      <c r="H1337" s="124">
        <v>8</v>
      </c>
      <c r="I1337" s="200">
        <v>41.511000000000003</v>
      </c>
      <c r="J1337" s="180"/>
      <c r="K1337" s="180"/>
    </row>
    <row r="1338" spans="1:11" s="154" customFormat="1" ht="47.25" outlineLevel="1" x14ac:dyDescent="0.25">
      <c r="A1338" s="200"/>
      <c r="B1338" s="124" t="s">
        <v>874</v>
      </c>
      <c r="C1338" s="199" t="s">
        <v>1063</v>
      </c>
      <c r="D1338" s="27">
        <v>2025</v>
      </c>
      <c r="E1338" s="200"/>
      <c r="F1338" s="200" t="s">
        <v>110</v>
      </c>
      <c r="G1338" s="124">
        <v>1</v>
      </c>
      <c r="H1338" s="124">
        <v>8</v>
      </c>
      <c r="I1338" s="200">
        <v>41.511000000000003</v>
      </c>
      <c r="J1338" s="180"/>
      <c r="K1338" s="180"/>
    </row>
    <row r="1339" spans="1:11" s="154" customFormat="1" ht="47.25" outlineLevel="1" x14ac:dyDescent="0.25">
      <c r="A1339" s="200"/>
      <c r="B1339" s="124" t="s">
        <v>874</v>
      </c>
      <c r="C1339" s="199" t="s">
        <v>1064</v>
      </c>
      <c r="D1339" s="27">
        <v>2025</v>
      </c>
      <c r="E1339" s="200"/>
      <c r="F1339" s="200" t="s">
        <v>110</v>
      </c>
      <c r="G1339" s="124">
        <v>1</v>
      </c>
      <c r="H1339" s="124">
        <v>8</v>
      </c>
      <c r="I1339" s="200">
        <v>41.511000000000003</v>
      </c>
      <c r="J1339" s="180"/>
      <c r="K1339" s="180"/>
    </row>
    <row r="1340" spans="1:11" s="154" customFormat="1" ht="47.25" outlineLevel="1" x14ac:dyDescent="0.25">
      <c r="A1340" s="200"/>
      <c r="B1340" s="124" t="s">
        <v>874</v>
      </c>
      <c r="C1340" s="199" t="s">
        <v>1065</v>
      </c>
      <c r="D1340" s="27">
        <v>2025</v>
      </c>
      <c r="E1340" s="200"/>
      <c r="F1340" s="200" t="s">
        <v>110</v>
      </c>
      <c r="G1340" s="124">
        <v>1</v>
      </c>
      <c r="H1340" s="124">
        <v>8</v>
      </c>
      <c r="I1340" s="200">
        <v>41.511000000000003</v>
      </c>
      <c r="J1340" s="180"/>
      <c r="K1340" s="180"/>
    </row>
    <row r="1341" spans="1:11" s="154" customFormat="1" ht="47.25" outlineLevel="1" x14ac:dyDescent="0.25">
      <c r="A1341" s="200"/>
      <c r="B1341" s="124" t="s">
        <v>874</v>
      </c>
      <c r="C1341" s="199" t="s">
        <v>1066</v>
      </c>
      <c r="D1341" s="27">
        <v>2025</v>
      </c>
      <c r="E1341" s="200"/>
      <c r="F1341" s="200" t="s">
        <v>110</v>
      </c>
      <c r="G1341" s="124">
        <v>1</v>
      </c>
      <c r="H1341" s="124">
        <v>8</v>
      </c>
      <c r="I1341" s="200">
        <v>41.511000000000003</v>
      </c>
      <c r="J1341" s="180"/>
      <c r="K1341" s="180"/>
    </row>
    <row r="1342" spans="1:11" s="154" customFormat="1" ht="47.25" outlineLevel="1" x14ac:dyDescent="0.25">
      <c r="A1342" s="200"/>
      <c r="B1342" s="124" t="s">
        <v>874</v>
      </c>
      <c r="C1342" s="199" t="s">
        <v>1067</v>
      </c>
      <c r="D1342" s="27">
        <v>2025</v>
      </c>
      <c r="E1342" s="200"/>
      <c r="F1342" s="200" t="s">
        <v>110</v>
      </c>
      <c r="G1342" s="124">
        <v>1</v>
      </c>
      <c r="H1342" s="124">
        <v>8</v>
      </c>
      <c r="I1342" s="200">
        <v>41.511000000000003</v>
      </c>
      <c r="J1342" s="180"/>
      <c r="K1342" s="180"/>
    </row>
    <row r="1343" spans="1:11" s="154" customFormat="1" ht="47.25" outlineLevel="1" x14ac:dyDescent="0.25">
      <c r="A1343" s="200"/>
      <c r="B1343" s="124" t="s">
        <v>874</v>
      </c>
      <c r="C1343" s="199" t="s">
        <v>1068</v>
      </c>
      <c r="D1343" s="27">
        <v>2025</v>
      </c>
      <c r="E1343" s="200"/>
      <c r="F1343" s="200" t="s">
        <v>110</v>
      </c>
      <c r="G1343" s="124">
        <v>1</v>
      </c>
      <c r="H1343" s="124">
        <v>8</v>
      </c>
      <c r="I1343" s="200">
        <v>41.511000000000003</v>
      </c>
      <c r="J1343" s="180"/>
      <c r="K1343" s="180"/>
    </row>
    <row r="1344" spans="1:11" s="154" customFormat="1" ht="47.25" outlineLevel="1" x14ac:dyDescent="0.25">
      <c r="A1344" s="200"/>
      <c r="B1344" s="124" t="s">
        <v>874</v>
      </c>
      <c r="C1344" s="199" t="s">
        <v>1069</v>
      </c>
      <c r="D1344" s="27">
        <v>2025</v>
      </c>
      <c r="E1344" s="200"/>
      <c r="F1344" s="200" t="s">
        <v>110</v>
      </c>
      <c r="G1344" s="124">
        <v>1</v>
      </c>
      <c r="H1344" s="124">
        <v>8</v>
      </c>
      <c r="I1344" s="200">
        <v>41.511000000000003</v>
      </c>
      <c r="J1344" s="180"/>
      <c r="K1344" s="180"/>
    </row>
    <row r="1345" spans="1:11" s="154" customFormat="1" ht="47.25" outlineLevel="1" x14ac:dyDescent="0.25">
      <c r="A1345" s="200"/>
      <c r="B1345" s="124" t="s">
        <v>874</v>
      </c>
      <c r="C1345" s="199" t="s">
        <v>1070</v>
      </c>
      <c r="D1345" s="27">
        <v>2025</v>
      </c>
      <c r="E1345" s="200"/>
      <c r="F1345" s="200" t="s">
        <v>110</v>
      </c>
      <c r="G1345" s="124">
        <v>1</v>
      </c>
      <c r="H1345" s="124">
        <v>8</v>
      </c>
      <c r="I1345" s="200">
        <v>41.511000000000003</v>
      </c>
      <c r="J1345" s="180"/>
      <c r="K1345" s="180"/>
    </row>
    <row r="1346" spans="1:11" s="154" customFormat="1" ht="47.25" outlineLevel="1" x14ac:dyDescent="0.25">
      <c r="A1346" s="200"/>
      <c r="B1346" s="124" t="s">
        <v>874</v>
      </c>
      <c r="C1346" s="199" t="s">
        <v>1071</v>
      </c>
      <c r="D1346" s="27">
        <v>2025</v>
      </c>
      <c r="E1346" s="200"/>
      <c r="F1346" s="200" t="s">
        <v>110</v>
      </c>
      <c r="G1346" s="124">
        <v>1</v>
      </c>
      <c r="H1346" s="124">
        <v>8</v>
      </c>
      <c r="I1346" s="200">
        <v>41.511000000000003</v>
      </c>
      <c r="J1346" s="180"/>
      <c r="K1346" s="180"/>
    </row>
    <row r="1347" spans="1:11" s="154" customFormat="1" ht="47.25" outlineLevel="1" x14ac:dyDescent="0.25">
      <c r="A1347" s="200"/>
      <c r="B1347" s="124" t="s">
        <v>874</v>
      </c>
      <c r="C1347" s="199" t="s">
        <v>1072</v>
      </c>
      <c r="D1347" s="27">
        <v>2025</v>
      </c>
      <c r="E1347" s="200"/>
      <c r="F1347" s="200" t="s">
        <v>110</v>
      </c>
      <c r="G1347" s="124">
        <v>1</v>
      </c>
      <c r="H1347" s="124">
        <v>8</v>
      </c>
      <c r="I1347" s="200">
        <v>41.511000000000003</v>
      </c>
      <c r="J1347" s="180"/>
      <c r="K1347" s="180"/>
    </row>
    <row r="1348" spans="1:11" s="154" customFormat="1" ht="47.25" outlineLevel="1" x14ac:dyDescent="0.25">
      <c r="A1348" s="200"/>
      <c r="B1348" s="124" t="s">
        <v>874</v>
      </c>
      <c r="C1348" s="199" t="s">
        <v>1073</v>
      </c>
      <c r="D1348" s="27">
        <v>2025</v>
      </c>
      <c r="E1348" s="200"/>
      <c r="F1348" s="200" t="s">
        <v>110</v>
      </c>
      <c r="G1348" s="124">
        <v>1</v>
      </c>
      <c r="H1348" s="124">
        <v>8</v>
      </c>
      <c r="I1348" s="200">
        <v>41.511000000000003</v>
      </c>
      <c r="J1348" s="180"/>
      <c r="K1348" s="180"/>
    </row>
    <row r="1349" spans="1:11" s="154" customFormat="1" ht="47.25" outlineLevel="1" x14ac:dyDescent="0.25">
      <c r="A1349" s="200"/>
      <c r="B1349" s="124" t="s">
        <v>874</v>
      </c>
      <c r="C1349" s="199" t="s">
        <v>1074</v>
      </c>
      <c r="D1349" s="27">
        <v>2025</v>
      </c>
      <c r="E1349" s="200"/>
      <c r="F1349" s="200" t="s">
        <v>110</v>
      </c>
      <c r="G1349" s="124">
        <v>1</v>
      </c>
      <c r="H1349" s="124">
        <v>8</v>
      </c>
      <c r="I1349" s="200">
        <v>41.511000000000003</v>
      </c>
      <c r="J1349" s="180"/>
      <c r="K1349" s="180"/>
    </row>
    <row r="1350" spans="1:11" s="154" customFormat="1" ht="47.25" outlineLevel="1" x14ac:dyDescent="0.25">
      <c r="A1350" s="200"/>
      <c r="B1350" s="124" t="s">
        <v>874</v>
      </c>
      <c r="C1350" s="199" t="s">
        <v>1075</v>
      </c>
      <c r="D1350" s="27">
        <v>2025</v>
      </c>
      <c r="E1350" s="200"/>
      <c r="F1350" s="200" t="s">
        <v>110</v>
      </c>
      <c r="G1350" s="124">
        <v>1</v>
      </c>
      <c r="H1350" s="124">
        <v>8</v>
      </c>
      <c r="I1350" s="200">
        <v>41.511000000000003</v>
      </c>
      <c r="J1350" s="180"/>
      <c r="K1350" s="180"/>
    </row>
    <row r="1351" spans="1:11" s="154" customFormat="1" ht="47.25" outlineLevel="1" x14ac:dyDescent="0.25">
      <c r="A1351" s="200"/>
      <c r="B1351" s="124" t="s">
        <v>874</v>
      </c>
      <c r="C1351" s="199" t="s">
        <v>1076</v>
      </c>
      <c r="D1351" s="27">
        <v>2025</v>
      </c>
      <c r="E1351" s="200"/>
      <c r="F1351" s="200" t="s">
        <v>110</v>
      </c>
      <c r="G1351" s="124">
        <v>1</v>
      </c>
      <c r="H1351" s="124">
        <v>8</v>
      </c>
      <c r="I1351" s="200">
        <v>41.511000000000003</v>
      </c>
      <c r="J1351" s="180"/>
      <c r="K1351" s="180"/>
    </row>
    <row r="1352" spans="1:11" s="154" customFormat="1" ht="47.25" outlineLevel="1" x14ac:dyDescent="0.25">
      <c r="A1352" s="200"/>
      <c r="B1352" s="124" t="s">
        <v>874</v>
      </c>
      <c r="C1352" s="199" t="s">
        <v>1077</v>
      </c>
      <c r="D1352" s="27">
        <v>2025</v>
      </c>
      <c r="E1352" s="200"/>
      <c r="F1352" s="200" t="s">
        <v>110</v>
      </c>
      <c r="G1352" s="124">
        <v>1</v>
      </c>
      <c r="H1352" s="124">
        <v>8</v>
      </c>
      <c r="I1352" s="200">
        <v>41.511000000000003</v>
      </c>
      <c r="J1352" s="180"/>
      <c r="K1352" s="180"/>
    </row>
    <row r="1353" spans="1:11" s="154" customFormat="1" ht="47.25" outlineLevel="1" x14ac:dyDescent="0.25">
      <c r="A1353" s="200"/>
      <c r="B1353" s="124" t="s">
        <v>874</v>
      </c>
      <c r="C1353" s="199" t="s">
        <v>1078</v>
      </c>
      <c r="D1353" s="27">
        <v>2025</v>
      </c>
      <c r="E1353" s="200"/>
      <c r="F1353" s="200" t="s">
        <v>110</v>
      </c>
      <c r="G1353" s="124">
        <v>1</v>
      </c>
      <c r="H1353" s="124">
        <v>8</v>
      </c>
      <c r="I1353" s="200">
        <v>41.511000000000003</v>
      </c>
      <c r="J1353" s="180"/>
      <c r="K1353" s="180"/>
    </row>
    <row r="1354" spans="1:11" s="154" customFormat="1" ht="47.25" outlineLevel="1" x14ac:dyDescent="0.25">
      <c r="A1354" s="200"/>
      <c r="B1354" s="124" t="s">
        <v>874</v>
      </c>
      <c r="C1354" s="199" t="s">
        <v>1079</v>
      </c>
      <c r="D1354" s="27">
        <v>2025</v>
      </c>
      <c r="E1354" s="200"/>
      <c r="F1354" s="200" t="s">
        <v>110</v>
      </c>
      <c r="G1354" s="124">
        <v>1</v>
      </c>
      <c r="H1354" s="124">
        <v>8</v>
      </c>
      <c r="I1354" s="200">
        <v>41.511000000000003</v>
      </c>
      <c r="J1354" s="180"/>
      <c r="K1354" s="180"/>
    </row>
    <row r="1355" spans="1:11" s="154" customFormat="1" ht="78.75" outlineLevel="1" x14ac:dyDescent="0.25">
      <c r="A1355" s="200"/>
      <c r="B1355" s="124" t="s">
        <v>874</v>
      </c>
      <c r="C1355" s="199" t="s">
        <v>1080</v>
      </c>
      <c r="D1355" s="27">
        <v>2025</v>
      </c>
      <c r="E1355" s="200"/>
      <c r="F1355" s="200" t="s">
        <v>110</v>
      </c>
      <c r="G1355" s="124">
        <v>1</v>
      </c>
      <c r="H1355" s="124">
        <v>15</v>
      </c>
      <c r="I1355" s="200">
        <v>41.511000000000003</v>
      </c>
      <c r="J1355" s="180"/>
      <c r="K1355" s="180"/>
    </row>
    <row r="1356" spans="1:11" s="154" customFormat="1" ht="78.75" outlineLevel="1" x14ac:dyDescent="0.25">
      <c r="A1356" s="200"/>
      <c r="B1356" s="124" t="s">
        <v>874</v>
      </c>
      <c r="C1356" s="199" t="s">
        <v>1081</v>
      </c>
      <c r="D1356" s="27">
        <v>2025</v>
      </c>
      <c r="E1356" s="200"/>
      <c r="F1356" s="200" t="s">
        <v>110</v>
      </c>
      <c r="G1356" s="124">
        <v>1</v>
      </c>
      <c r="H1356" s="124">
        <v>12</v>
      </c>
      <c r="I1356" s="200">
        <v>41.511000000000003</v>
      </c>
      <c r="J1356" s="180"/>
      <c r="K1356" s="180"/>
    </row>
    <row r="1357" spans="1:11" s="154" customFormat="1" ht="78.75" outlineLevel="1" x14ac:dyDescent="0.25">
      <c r="A1357" s="200"/>
      <c r="B1357" s="124" t="s">
        <v>874</v>
      </c>
      <c r="C1357" s="199" t="s">
        <v>1082</v>
      </c>
      <c r="D1357" s="27">
        <v>2025</v>
      </c>
      <c r="E1357" s="200"/>
      <c r="F1357" s="200" t="s">
        <v>110</v>
      </c>
      <c r="G1357" s="124">
        <v>1</v>
      </c>
      <c r="H1357" s="124">
        <v>15</v>
      </c>
      <c r="I1357" s="200">
        <v>41.511000000000003</v>
      </c>
      <c r="J1357" s="180"/>
      <c r="K1357" s="180"/>
    </row>
    <row r="1358" spans="1:11" s="154" customFormat="1" ht="78.75" outlineLevel="1" x14ac:dyDescent="0.25">
      <c r="A1358" s="200"/>
      <c r="B1358" s="124" t="s">
        <v>874</v>
      </c>
      <c r="C1358" s="199" t="s">
        <v>1083</v>
      </c>
      <c r="D1358" s="27">
        <v>2025</v>
      </c>
      <c r="E1358" s="200"/>
      <c r="F1358" s="200" t="s">
        <v>110</v>
      </c>
      <c r="G1358" s="124">
        <v>1</v>
      </c>
      <c r="H1358" s="124">
        <v>15</v>
      </c>
      <c r="I1358" s="200">
        <v>41.511000000000003</v>
      </c>
      <c r="J1358" s="180"/>
      <c r="K1358" s="180"/>
    </row>
    <row r="1359" spans="1:11" s="154" customFormat="1" ht="78.75" outlineLevel="1" x14ac:dyDescent="0.25">
      <c r="A1359" s="200"/>
      <c r="B1359" s="124" t="s">
        <v>874</v>
      </c>
      <c r="C1359" s="199" t="s">
        <v>1084</v>
      </c>
      <c r="D1359" s="27">
        <v>2025</v>
      </c>
      <c r="E1359" s="200"/>
      <c r="F1359" s="200" t="s">
        <v>110</v>
      </c>
      <c r="G1359" s="124">
        <v>1</v>
      </c>
      <c r="H1359" s="124">
        <v>15</v>
      </c>
      <c r="I1359" s="200">
        <v>41.511000000000003</v>
      </c>
      <c r="J1359" s="180"/>
      <c r="K1359" s="180"/>
    </row>
    <row r="1360" spans="1:11" s="154" customFormat="1" ht="63" outlineLevel="1" x14ac:dyDescent="0.25">
      <c r="A1360" s="200"/>
      <c r="B1360" s="124" t="s">
        <v>874</v>
      </c>
      <c r="C1360" s="199" t="s">
        <v>1085</v>
      </c>
      <c r="D1360" s="27">
        <v>2025</v>
      </c>
      <c r="E1360" s="200"/>
      <c r="F1360" s="200" t="s">
        <v>110</v>
      </c>
      <c r="G1360" s="124">
        <v>1</v>
      </c>
      <c r="H1360" s="124">
        <v>15</v>
      </c>
      <c r="I1360" s="200">
        <v>41.511000000000003</v>
      </c>
      <c r="J1360" s="180"/>
      <c r="K1360" s="180"/>
    </row>
    <row r="1361" spans="1:11" s="154" customFormat="1" ht="78.75" outlineLevel="1" x14ac:dyDescent="0.25">
      <c r="A1361" s="200"/>
      <c r="B1361" s="124" t="s">
        <v>874</v>
      </c>
      <c r="C1361" s="199" t="s">
        <v>1086</v>
      </c>
      <c r="D1361" s="27">
        <v>2025</v>
      </c>
      <c r="E1361" s="200"/>
      <c r="F1361" s="200" t="s">
        <v>110</v>
      </c>
      <c r="G1361" s="124">
        <v>1</v>
      </c>
      <c r="H1361" s="124">
        <v>15</v>
      </c>
      <c r="I1361" s="200">
        <v>41.511000000000003</v>
      </c>
      <c r="J1361" s="180"/>
      <c r="K1361" s="180"/>
    </row>
    <row r="1362" spans="1:11" s="154" customFormat="1" ht="78.75" outlineLevel="1" x14ac:dyDescent="0.25">
      <c r="A1362" s="200"/>
      <c r="B1362" s="124" t="s">
        <v>874</v>
      </c>
      <c r="C1362" s="199" t="s">
        <v>1087</v>
      </c>
      <c r="D1362" s="27">
        <v>2025</v>
      </c>
      <c r="E1362" s="200"/>
      <c r="F1362" s="200" t="s">
        <v>110</v>
      </c>
      <c r="G1362" s="124">
        <v>1</v>
      </c>
      <c r="H1362" s="124">
        <v>15</v>
      </c>
      <c r="I1362" s="200">
        <v>41.511000000000003</v>
      </c>
      <c r="J1362" s="180"/>
      <c r="K1362" s="180"/>
    </row>
    <row r="1363" spans="1:11" s="154" customFormat="1" ht="78.75" outlineLevel="1" x14ac:dyDescent="0.25">
      <c r="A1363" s="200"/>
      <c r="B1363" s="124" t="s">
        <v>874</v>
      </c>
      <c r="C1363" s="199" t="s">
        <v>1088</v>
      </c>
      <c r="D1363" s="27">
        <v>2025</v>
      </c>
      <c r="E1363" s="200"/>
      <c r="F1363" s="200" t="s">
        <v>110</v>
      </c>
      <c r="G1363" s="124">
        <v>1</v>
      </c>
      <c r="H1363" s="124">
        <v>12.787000000000001</v>
      </c>
      <c r="I1363" s="200">
        <v>41.511000000000003</v>
      </c>
      <c r="J1363" s="180"/>
      <c r="K1363" s="180"/>
    </row>
    <row r="1364" spans="1:11" s="154" customFormat="1" ht="63" outlineLevel="1" x14ac:dyDescent="0.25">
      <c r="A1364" s="200"/>
      <c r="B1364" s="124" t="s">
        <v>874</v>
      </c>
      <c r="C1364" s="199" t="s">
        <v>1089</v>
      </c>
      <c r="D1364" s="27">
        <v>2025</v>
      </c>
      <c r="E1364" s="200"/>
      <c r="F1364" s="200" t="s">
        <v>110</v>
      </c>
      <c r="G1364" s="124">
        <v>1</v>
      </c>
      <c r="H1364" s="124">
        <v>15</v>
      </c>
      <c r="I1364" s="200">
        <v>41.511000000000003</v>
      </c>
      <c r="J1364" s="180"/>
      <c r="K1364" s="180"/>
    </row>
    <row r="1365" spans="1:11" s="154" customFormat="1" ht="63" outlineLevel="1" x14ac:dyDescent="0.25">
      <c r="A1365" s="200"/>
      <c r="B1365" s="124" t="s">
        <v>874</v>
      </c>
      <c r="C1365" s="199" t="s">
        <v>1090</v>
      </c>
      <c r="D1365" s="27">
        <v>2025</v>
      </c>
      <c r="E1365" s="200"/>
      <c r="F1365" s="200" t="s">
        <v>110</v>
      </c>
      <c r="G1365" s="124">
        <v>1</v>
      </c>
      <c r="H1365" s="124">
        <v>15</v>
      </c>
      <c r="I1365" s="200">
        <v>41.511000000000003</v>
      </c>
      <c r="J1365" s="180"/>
      <c r="K1365" s="180"/>
    </row>
    <row r="1366" spans="1:11" s="154" customFormat="1" ht="47.25" outlineLevel="1" x14ac:dyDescent="0.25">
      <c r="A1366" s="200"/>
      <c r="B1366" s="124" t="s">
        <v>874</v>
      </c>
      <c r="C1366" s="199" t="s">
        <v>1091</v>
      </c>
      <c r="D1366" s="27">
        <v>2025</v>
      </c>
      <c r="E1366" s="200"/>
      <c r="F1366" s="200" t="s">
        <v>110</v>
      </c>
      <c r="G1366" s="124">
        <v>1</v>
      </c>
      <c r="H1366" s="124">
        <v>14</v>
      </c>
      <c r="I1366" s="200">
        <v>41.511000000000003</v>
      </c>
      <c r="J1366" s="180"/>
      <c r="K1366" s="180"/>
    </row>
    <row r="1367" spans="1:11" s="154" customFormat="1" ht="47.25" outlineLevel="1" x14ac:dyDescent="0.25">
      <c r="A1367" s="200"/>
      <c r="B1367" s="124" t="s">
        <v>874</v>
      </c>
      <c r="C1367" s="199" t="s">
        <v>1092</v>
      </c>
      <c r="D1367" s="27">
        <v>2025</v>
      </c>
      <c r="E1367" s="200"/>
      <c r="F1367" s="200" t="s">
        <v>110</v>
      </c>
      <c r="G1367" s="124">
        <v>1</v>
      </c>
      <c r="H1367" s="124">
        <v>12</v>
      </c>
      <c r="I1367" s="200">
        <v>41.511000000000003</v>
      </c>
      <c r="J1367" s="180"/>
      <c r="K1367" s="180"/>
    </row>
    <row r="1368" spans="1:11" s="154" customFormat="1" ht="47.25" outlineLevel="1" x14ac:dyDescent="0.25">
      <c r="A1368" s="200"/>
      <c r="B1368" s="124" t="s">
        <v>874</v>
      </c>
      <c r="C1368" s="199" t="s">
        <v>1093</v>
      </c>
      <c r="D1368" s="27">
        <v>2025</v>
      </c>
      <c r="E1368" s="200"/>
      <c r="F1368" s="200" t="s">
        <v>110</v>
      </c>
      <c r="G1368" s="124">
        <v>1</v>
      </c>
      <c r="H1368" s="124">
        <v>15</v>
      </c>
      <c r="I1368" s="200">
        <v>41.511000000000003</v>
      </c>
      <c r="J1368" s="180"/>
      <c r="K1368" s="180"/>
    </row>
    <row r="1369" spans="1:11" s="154" customFormat="1" ht="15.75" outlineLevel="1" x14ac:dyDescent="0.25">
      <c r="A1369" s="200"/>
      <c r="B1369" s="124" t="s">
        <v>874</v>
      </c>
      <c r="C1369" s="199" t="s">
        <v>1094</v>
      </c>
      <c r="D1369" s="27">
        <v>2025</v>
      </c>
      <c r="E1369" s="200"/>
      <c r="F1369" s="200" t="s">
        <v>110</v>
      </c>
      <c r="G1369" s="124">
        <v>1</v>
      </c>
      <c r="H1369" s="124">
        <v>15</v>
      </c>
      <c r="I1369" s="200">
        <v>41.511000000000003</v>
      </c>
      <c r="J1369" s="180"/>
      <c r="K1369" s="180"/>
    </row>
    <row r="1370" spans="1:11" s="154" customFormat="1" ht="47.25" outlineLevel="1" x14ac:dyDescent="0.25">
      <c r="A1370" s="200"/>
      <c r="B1370" s="124" t="s">
        <v>874</v>
      </c>
      <c r="C1370" s="199" t="s">
        <v>1095</v>
      </c>
      <c r="D1370" s="27">
        <v>2025</v>
      </c>
      <c r="E1370" s="200"/>
      <c r="F1370" s="200" t="s">
        <v>110</v>
      </c>
      <c r="G1370" s="124">
        <v>1</v>
      </c>
      <c r="H1370" s="124">
        <v>15</v>
      </c>
      <c r="I1370" s="200">
        <v>41.511000000000003</v>
      </c>
      <c r="J1370" s="180"/>
      <c r="K1370" s="180"/>
    </row>
    <row r="1371" spans="1:11" s="154" customFormat="1" ht="47.25" outlineLevel="1" x14ac:dyDescent="0.25">
      <c r="A1371" s="200"/>
      <c r="B1371" s="124" t="s">
        <v>874</v>
      </c>
      <c r="C1371" s="199" t="s">
        <v>1096</v>
      </c>
      <c r="D1371" s="27">
        <v>2025</v>
      </c>
      <c r="E1371" s="200"/>
      <c r="F1371" s="200" t="s">
        <v>110</v>
      </c>
      <c r="G1371" s="124">
        <v>1</v>
      </c>
      <c r="H1371" s="124">
        <v>15</v>
      </c>
      <c r="I1371" s="200">
        <v>41.511000000000003</v>
      </c>
      <c r="J1371" s="180"/>
      <c r="K1371" s="180"/>
    </row>
    <row r="1372" spans="1:11" s="154" customFormat="1" ht="47.25" outlineLevel="1" x14ac:dyDescent="0.25">
      <c r="A1372" s="200"/>
      <c r="B1372" s="124" t="s">
        <v>874</v>
      </c>
      <c r="C1372" s="199" t="s">
        <v>1097</v>
      </c>
      <c r="D1372" s="27">
        <v>2025</v>
      </c>
      <c r="E1372" s="200"/>
      <c r="F1372" s="200" t="s">
        <v>110</v>
      </c>
      <c r="G1372" s="124">
        <v>1</v>
      </c>
      <c r="H1372" s="124">
        <v>15</v>
      </c>
      <c r="I1372" s="200">
        <v>41.511000000000003</v>
      </c>
      <c r="J1372" s="180"/>
      <c r="K1372" s="180"/>
    </row>
    <row r="1373" spans="1:11" s="154" customFormat="1" ht="47.25" outlineLevel="1" x14ac:dyDescent="0.25">
      <c r="A1373" s="200"/>
      <c r="B1373" s="124" t="s">
        <v>874</v>
      </c>
      <c r="C1373" s="199" t="s">
        <v>1098</v>
      </c>
      <c r="D1373" s="27">
        <v>2025</v>
      </c>
      <c r="E1373" s="200"/>
      <c r="F1373" s="200" t="s">
        <v>110</v>
      </c>
      <c r="G1373" s="124">
        <v>1</v>
      </c>
      <c r="H1373" s="124">
        <v>15</v>
      </c>
      <c r="I1373" s="200">
        <v>41.511000000000003</v>
      </c>
      <c r="J1373" s="180"/>
      <c r="K1373" s="180"/>
    </row>
    <row r="1374" spans="1:11" s="154" customFormat="1" ht="78.75" outlineLevel="1" x14ac:dyDescent="0.25">
      <c r="A1374" s="200"/>
      <c r="B1374" s="124" t="s">
        <v>874</v>
      </c>
      <c r="C1374" s="199" t="s">
        <v>1099</v>
      </c>
      <c r="D1374" s="27">
        <v>2025</v>
      </c>
      <c r="E1374" s="200"/>
      <c r="F1374" s="200" t="s">
        <v>110</v>
      </c>
      <c r="G1374" s="124">
        <v>1</v>
      </c>
      <c r="H1374" s="124">
        <v>15</v>
      </c>
      <c r="I1374" s="200">
        <v>41.511000000000003</v>
      </c>
      <c r="J1374" s="180"/>
      <c r="K1374" s="180"/>
    </row>
    <row r="1375" spans="1:11" s="154" customFormat="1" ht="63" outlineLevel="1" x14ac:dyDescent="0.25">
      <c r="A1375" s="200"/>
      <c r="B1375" s="124" t="s">
        <v>874</v>
      </c>
      <c r="C1375" s="199" t="s">
        <v>1100</v>
      </c>
      <c r="D1375" s="27">
        <v>2025</v>
      </c>
      <c r="E1375" s="200"/>
      <c r="F1375" s="200" t="s">
        <v>110</v>
      </c>
      <c r="G1375" s="124">
        <v>1</v>
      </c>
      <c r="H1375" s="124">
        <v>15</v>
      </c>
      <c r="I1375" s="200">
        <v>41.511000000000003</v>
      </c>
      <c r="J1375" s="180"/>
      <c r="K1375" s="180"/>
    </row>
    <row r="1376" spans="1:11" s="154" customFormat="1" ht="47.25" outlineLevel="1" x14ac:dyDescent="0.25">
      <c r="A1376" s="200"/>
      <c r="B1376" s="124" t="s">
        <v>874</v>
      </c>
      <c r="C1376" s="199" t="s">
        <v>1101</v>
      </c>
      <c r="D1376" s="27">
        <v>2025</v>
      </c>
      <c r="E1376" s="200"/>
      <c r="F1376" s="200" t="s">
        <v>110</v>
      </c>
      <c r="G1376" s="124">
        <v>1</v>
      </c>
      <c r="H1376" s="124">
        <v>15</v>
      </c>
      <c r="I1376" s="200">
        <v>41.511000000000003</v>
      </c>
      <c r="J1376" s="180"/>
      <c r="K1376" s="180"/>
    </row>
    <row r="1377" spans="1:11" s="154" customFormat="1" ht="47.25" outlineLevel="1" x14ac:dyDescent="0.25">
      <c r="A1377" s="200"/>
      <c r="B1377" s="124" t="s">
        <v>874</v>
      </c>
      <c r="C1377" s="199" t="s">
        <v>1102</v>
      </c>
      <c r="D1377" s="27">
        <v>2025</v>
      </c>
      <c r="E1377" s="200"/>
      <c r="F1377" s="200" t="s">
        <v>110</v>
      </c>
      <c r="G1377" s="124">
        <v>1</v>
      </c>
      <c r="H1377" s="124">
        <v>15</v>
      </c>
      <c r="I1377" s="200">
        <v>41.511000000000003</v>
      </c>
      <c r="J1377" s="180"/>
      <c r="K1377" s="180"/>
    </row>
    <row r="1378" spans="1:11" s="154" customFormat="1" ht="47.25" outlineLevel="1" x14ac:dyDescent="0.25">
      <c r="A1378" s="200"/>
      <c r="B1378" s="124" t="s">
        <v>874</v>
      </c>
      <c r="C1378" s="199" t="s">
        <v>1103</v>
      </c>
      <c r="D1378" s="27">
        <v>2025</v>
      </c>
      <c r="E1378" s="200"/>
      <c r="F1378" s="200" t="s">
        <v>110</v>
      </c>
      <c r="G1378" s="124">
        <v>1</v>
      </c>
      <c r="H1378" s="124">
        <v>15</v>
      </c>
      <c r="I1378" s="200">
        <v>41.511000000000003</v>
      </c>
      <c r="J1378" s="180"/>
      <c r="K1378" s="180"/>
    </row>
    <row r="1379" spans="1:11" s="154" customFormat="1" ht="47.25" outlineLevel="1" x14ac:dyDescent="0.25">
      <c r="A1379" s="200"/>
      <c r="B1379" s="124" t="s">
        <v>874</v>
      </c>
      <c r="C1379" s="199" t="s">
        <v>1104</v>
      </c>
      <c r="D1379" s="27">
        <v>2025</v>
      </c>
      <c r="E1379" s="200"/>
      <c r="F1379" s="200" t="s">
        <v>110</v>
      </c>
      <c r="G1379" s="124">
        <v>1</v>
      </c>
      <c r="H1379" s="124">
        <v>12.3</v>
      </c>
      <c r="I1379" s="200">
        <v>41.511000000000003</v>
      </c>
      <c r="J1379" s="180"/>
      <c r="K1379" s="180"/>
    </row>
    <row r="1380" spans="1:11" s="154" customFormat="1" ht="47.25" outlineLevel="1" x14ac:dyDescent="0.25">
      <c r="A1380" s="200"/>
      <c r="B1380" s="124" t="s">
        <v>874</v>
      </c>
      <c r="C1380" s="199" t="s">
        <v>1105</v>
      </c>
      <c r="D1380" s="27">
        <v>2025</v>
      </c>
      <c r="E1380" s="200"/>
      <c r="F1380" s="200" t="s">
        <v>110</v>
      </c>
      <c r="G1380" s="124">
        <v>1</v>
      </c>
      <c r="H1380" s="124">
        <v>15</v>
      </c>
      <c r="I1380" s="200">
        <v>41.511000000000003</v>
      </c>
      <c r="J1380" s="180"/>
      <c r="K1380" s="180"/>
    </row>
    <row r="1381" spans="1:11" s="154" customFormat="1" ht="47.25" outlineLevel="1" x14ac:dyDescent="0.25">
      <c r="A1381" s="200"/>
      <c r="B1381" s="124" t="s">
        <v>874</v>
      </c>
      <c r="C1381" s="199" t="s">
        <v>1106</v>
      </c>
      <c r="D1381" s="27">
        <v>2025</v>
      </c>
      <c r="E1381" s="200"/>
      <c r="F1381" s="200" t="s">
        <v>110</v>
      </c>
      <c r="G1381" s="124">
        <v>1</v>
      </c>
      <c r="H1381" s="124">
        <v>15</v>
      </c>
      <c r="I1381" s="200">
        <v>41.511000000000003</v>
      </c>
      <c r="J1381" s="180"/>
      <c r="K1381" s="180"/>
    </row>
    <row r="1382" spans="1:11" s="154" customFormat="1" ht="47.25" outlineLevel="1" x14ac:dyDescent="0.25">
      <c r="A1382" s="200"/>
      <c r="B1382" s="124" t="s">
        <v>874</v>
      </c>
      <c r="C1382" s="199" t="s">
        <v>1107</v>
      </c>
      <c r="D1382" s="27">
        <v>2025</v>
      </c>
      <c r="E1382" s="200"/>
      <c r="F1382" s="200" t="s">
        <v>110</v>
      </c>
      <c r="G1382" s="124">
        <v>1</v>
      </c>
      <c r="H1382" s="124">
        <v>15</v>
      </c>
      <c r="I1382" s="200">
        <v>41.511000000000003</v>
      </c>
      <c r="J1382" s="180"/>
      <c r="K1382" s="180"/>
    </row>
    <row r="1383" spans="1:11" s="154" customFormat="1" ht="47.25" outlineLevel="1" x14ac:dyDescent="0.25">
      <c r="A1383" s="200"/>
      <c r="B1383" s="124" t="s">
        <v>874</v>
      </c>
      <c r="C1383" s="199" t="s">
        <v>1108</v>
      </c>
      <c r="D1383" s="27">
        <v>2025</v>
      </c>
      <c r="E1383" s="200"/>
      <c r="F1383" s="200" t="s">
        <v>110</v>
      </c>
      <c r="G1383" s="124">
        <v>1</v>
      </c>
      <c r="H1383" s="124">
        <v>15</v>
      </c>
      <c r="I1383" s="200">
        <v>41.511000000000003</v>
      </c>
      <c r="J1383" s="180"/>
      <c r="K1383" s="180"/>
    </row>
    <row r="1384" spans="1:11" s="154" customFormat="1" ht="47.25" outlineLevel="1" x14ac:dyDescent="0.25">
      <c r="A1384" s="200"/>
      <c r="B1384" s="124" t="s">
        <v>874</v>
      </c>
      <c r="C1384" s="199" t="s">
        <v>1109</v>
      </c>
      <c r="D1384" s="27">
        <v>2025</v>
      </c>
      <c r="E1384" s="200"/>
      <c r="F1384" s="200" t="s">
        <v>110</v>
      </c>
      <c r="G1384" s="124">
        <v>1</v>
      </c>
      <c r="H1384" s="124">
        <v>15</v>
      </c>
      <c r="I1384" s="200">
        <v>41.511000000000003</v>
      </c>
      <c r="J1384" s="180"/>
      <c r="K1384" s="180"/>
    </row>
    <row r="1385" spans="1:11" s="154" customFormat="1" ht="47.25" outlineLevel="1" x14ac:dyDescent="0.25">
      <c r="A1385" s="200"/>
      <c r="B1385" s="124" t="s">
        <v>874</v>
      </c>
      <c r="C1385" s="199" t="s">
        <v>1110</v>
      </c>
      <c r="D1385" s="27">
        <v>2025</v>
      </c>
      <c r="E1385" s="200"/>
      <c r="F1385" s="200" t="s">
        <v>110</v>
      </c>
      <c r="G1385" s="124">
        <v>1</v>
      </c>
      <c r="H1385" s="124">
        <v>15</v>
      </c>
      <c r="I1385" s="200">
        <v>41.511000000000003</v>
      </c>
      <c r="J1385" s="180"/>
      <c r="K1385" s="180"/>
    </row>
    <row r="1386" spans="1:11" s="154" customFormat="1" ht="47.25" outlineLevel="1" x14ac:dyDescent="0.25">
      <c r="A1386" s="200"/>
      <c r="B1386" s="124" t="s">
        <v>874</v>
      </c>
      <c r="C1386" s="199" t="s">
        <v>1111</v>
      </c>
      <c r="D1386" s="27">
        <v>2025</v>
      </c>
      <c r="E1386" s="200"/>
      <c r="F1386" s="200" t="s">
        <v>110</v>
      </c>
      <c r="G1386" s="124">
        <v>1</v>
      </c>
      <c r="H1386" s="124">
        <v>14.9</v>
      </c>
      <c r="I1386" s="200">
        <v>41.511000000000003</v>
      </c>
      <c r="J1386" s="180"/>
      <c r="K1386" s="180"/>
    </row>
    <row r="1387" spans="1:11" s="154" customFormat="1" ht="47.25" outlineLevel="1" x14ac:dyDescent="0.25">
      <c r="A1387" s="200"/>
      <c r="B1387" s="124" t="s">
        <v>874</v>
      </c>
      <c r="C1387" s="199" t="s">
        <v>1112</v>
      </c>
      <c r="D1387" s="27">
        <v>2025</v>
      </c>
      <c r="E1387" s="200"/>
      <c r="F1387" s="200" t="s">
        <v>110</v>
      </c>
      <c r="G1387" s="124">
        <v>1</v>
      </c>
      <c r="H1387" s="124">
        <v>15</v>
      </c>
      <c r="I1387" s="200">
        <v>41.511000000000003</v>
      </c>
      <c r="J1387" s="180"/>
      <c r="K1387" s="180"/>
    </row>
    <row r="1388" spans="1:11" s="154" customFormat="1" ht="47.25" outlineLevel="1" x14ac:dyDescent="0.25">
      <c r="A1388" s="200"/>
      <c r="B1388" s="124" t="s">
        <v>874</v>
      </c>
      <c r="C1388" s="199" t="s">
        <v>1113</v>
      </c>
      <c r="D1388" s="27">
        <v>2025</v>
      </c>
      <c r="E1388" s="200"/>
      <c r="F1388" s="200" t="s">
        <v>110</v>
      </c>
      <c r="G1388" s="124">
        <v>1</v>
      </c>
      <c r="H1388" s="124">
        <v>15</v>
      </c>
      <c r="I1388" s="200">
        <v>41.511000000000003</v>
      </c>
      <c r="J1388" s="180"/>
      <c r="K1388" s="180"/>
    </row>
    <row r="1389" spans="1:11" s="154" customFormat="1" ht="47.25" outlineLevel="1" x14ac:dyDescent="0.25">
      <c r="A1389" s="200"/>
      <c r="B1389" s="124" t="s">
        <v>874</v>
      </c>
      <c r="C1389" s="199" t="s">
        <v>1114</v>
      </c>
      <c r="D1389" s="27">
        <v>2025</v>
      </c>
      <c r="E1389" s="200"/>
      <c r="F1389" s="200" t="s">
        <v>110</v>
      </c>
      <c r="G1389" s="124">
        <v>1</v>
      </c>
      <c r="H1389" s="124">
        <v>15</v>
      </c>
      <c r="I1389" s="200">
        <v>41.511000000000003</v>
      </c>
      <c r="J1389" s="180"/>
      <c r="K1389" s="180"/>
    </row>
    <row r="1390" spans="1:11" s="154" customFormat="1" ht="47.25" outlineLevel="1" x14ac:dyDescent="0.25">
      <c r="A1390" s="200"/>
      <c r="B1390" s="124" t="s">
        <v>874</v>
      </c>
      <c r="C1390" s="199" t="s">
        <v>1115</v>
      </c>
      <c r="D1390" s="27">
        <v>2025</v>
      </c>
      <c r="E1390" s="200"/>
      <c r="F1390" s="200" t="s">
        <v>110</v>
      </c>
      <c r="G1390" s="124">
        <v>1</v>
      </c>
      <c r="H1390" s="124">
        <v>15</v>
      </c>
      <c r="I1390" s="200">
        <v>41.511000000000003</v>
      </c>
      <c r="J1390" s="180"/>
      <c r="K1390" s="180"/>
    </row>
    <row r="1391" spans="1:11" s="154" customFormat="1" ht="47.25" outlineLevel="1" x14ac:dyDescent="0.25">
      <c r="A1391" s="200"/>
      <c r="B1391" s="124" t="s">
        <v>874</v>
      </c>
      <c r="C1391" s="199" t="s">
        <v>1116</v>
      </c>
      <c r="D1391" s="27">
        <v>2025</v>
      </c>
      <c r="E1391" s="200"/>
      <c r="F1391" s="200" t="s">
        <v>110</v>
      </c>
      <c r="G1391" s="124">
        <v>1</v>
      </c>
      <c r="H1391" s="124">
        <v>15</v>
      </c>
      <c r="I1391" s="200">
        <v>41.511000000000003</v>
      </c>
      <c r="J1391" s="180"/>
      <c r="K1391" s="180"/>
    </row>
    <row r="1392" spans="1:11" s="154" customFormat="1" ht="47.25" outlineLevel="1" x14ac:dyDescent="0.25">
      <c r="A1392" s="200"/>
      <c r="B1392" s="124" t="s">
        <v>874</v>
      </c>
      <c r="C1392" s="199" t="s">
        <v>1117</v>
      </c>
      <c r="D1392" s="27">
        <v>2025</v>
      </c>
      <c r="E1392" s="200"/>
      <c r="F1392" s="200" t="s">
        <v>110</v>
      </c>
      <c r="G1392" s="124">
        <v>1</v>
      </c>
      <c r="H1392" s="124">
        <v>15</v>
      </c>
      <c r="I1392" s="200">
        <v>41.511000000000003</v>
      </c>
      <c r="J1392" s="180"/>
      <c r="K1392" s="180"/>
    </row>
    <row r="1393" spans="1:11" s="154" customFormat="1" ht="47.25" outlineLevel="1" x14ac:dyDescent="0.25">
      <c r="A1393" s="200"/>
      <c r="B1393" s="124" t="s">
        <v>874</v>
      </c>
      <c r="C1393" s="199" t="s">
        <v>1118</v>
      </c>
      <c r="D1393" s="27">
        <v>2025</v>
      </c>
      <c r="E1393" s="200"/>
      <c r="F1393" s="200" t="s">
        <v>110</v>
      </c>
      <c r="G1393" s="124">
        <v>1</v>
      </c>
      <c r="H1393" s="124">
        <v>15</v>
      </c>
      <c r="I1393" s="200">
        <v>41.511000000000003</v>
      </c>
      <c r="J1393" s="180"/>
      <c r="K1393" s="180"/>
    </row>
    <row r="1394" spans="1:11" s="154" customFormat="1" ht="47.25" outlineLevel="1" x14ac:dyDescent="0.25">
      <c r="A1394" s="200"/>
      <c r="B1394" s="124" t="s">
        <v>874</v>
      </c>
      <c r="C1394" s="199" t="s">
        <v>1119</v>
      </c>
      <c r="D1394" s="27">
        <v>2025</v>
      </c>
      <c r="E1394" s="200"/>
      <c r="F1394" s="200" t="s">
        <v>110</v>
      </c>
      <c r="G1394" s="124">
        <v>1</v>
      </c>
      <c r="H1394" s="124">
        <v>14.36</v>
      </c>
      <c r="I1394" s="200">
        <v>41.511000000000003</v>
      </c>
      <c r="J1394" s="180"/>
      <c r="K1394" s="180"/>
    </row>
    <row r="1395" spans="1:11" s="154" customFormat="1" ht="47.25" outlineLevel="1" x14ac:dyDescent="0.25">
      <c r="A1395" s="200"/>
      <c r="B1395" s="124" t="s">
        <v>874</v>
      </c>
      <c r="C1395" s="199" t="s">
        <v>1120</v>
      </c>
      <c r="D1395" s="27">
        <v>2025</v>
      </c>
      <c r="E1395" s="200"/>
      <c r="F1395" s="200" t="s">
        <v>110</v>
      </c>
      <c r="G1395" s="124">
        <v>1</v>
      </c>
      <c r="H1395" s="124">
        <v>14.65</v>
      </c>
      <c r="I1395" s="200">
        <v>41.511000000000003</v>
      </c>
      <c r="J1395" s="180"/>
      <c r="K1395" s="180"/>
    </row>
    <row r="1396" spans="1:11" s="154" customFormat="1" ht="47.25" outlineLevel="1" x14ac:dyDescent="0.25">
      <c r="A1396" s="200"/>
      <c r="B1396" s="124" t="s">
        <v>874</v>
      </c>
      <c r="C1396" s="199" t="s">
        <v>1121</v>
      </c>
      <c r="D1396" s="27">
        <v>2025</v>
      </c>
      <c r="E1396" s="200"/>
      <c r="F1396" s="200" t="s">
        <v>110</v>
      </c>
      <c r="G1396" s="124">
        <v>1</v>
      </c>
      <c r="H1396" s="124">
        <v>15</v>
      </c>
      <c r="I1396" s="200">
        <v>41.511000000000003</v>
      </c>
      <c r="J1396" s="180"/>
      <c r="K1396" s="180"/>
    </row>
    <row r="1397" spans="1:11" s="154" customFormat="1" ht="47.25" outlineLevel="1" x14ac:dyDescent="0.25">
      <c r="A1397" s="200"/>
      <c r="B1397" s="124" t="s">
        <v>874</v>
      </c>
      <c r="C1397" s="199" t="s">
        <v>1122</v>
      </c>
      <c r="D1397" s="27">
        <v>2025</v>
      </c>
      <c r="E1397" s="200"/>
      <c r="F1397" s="200" t="s">
        <v>110</v>
      </c>
      <c r="G1397" s="124">
        <v>1</v>
      </c>
      <c r="H1397" s="124">
        <v>14.7</v>
      </c>
      <c r="I1397" s="200">
        <v>41.511000000000003</v>
      </c>
      <c r="J1397" s="180"/>
      <c r="K1397" s="180"/>
    </row>
    <row r="1398" spans="1:11" s="154" customFormat="1" ht="47.25" outlineLevel="1" x14ac:dyDescent="0.25">
      <c r="A1398" s="200"/>
      <c r="B1398" s="124" t="s">
        <v>874</v>
      </c>
      <c r="C1398" s="199" t="s">
        <v>1123</v>
      </c>
      <c r="D1398" s="27">
        <v>2025</v>
      </c>
      <c r="E1398" s="200"/>
      <c r="F1398" s="200" t="s">
        <v>110</v>
      </c>
      <c r="G1398" s="124">
        <v>1</v>
      </c>
      <c r="H1398" s="124">
        <v>15</v>
      </c>
      <c r="I1398" s="200">
        <v>41.511000000000003</v>
      </c>
      <c r="J1398" s="180"/>
      <c r="K1398" s="180"/>
    </row>
    <row r="1399" spans="1:11" s="154" customFormat="1" ht="47.25" outlineLevel="1" x14ac:dyDescent="0.25">
      <c r="A1399" s="200"/>
      <c r="B1399" s="124" t="s">
        <v>874</v>
      </c>
      <c r="C1399" s="199" t="s">
        <v>1124</v>
      </c>
      <c r="D1399" s="27">
        <v>2025</v>
      </c>
      <c r="E1399" s="200"/>
      <c r="F1399" s="200" t="s">
        <v>110</v>
      </c>
      <c r="G1399" s="124">
        <v>1</v>
      </c>
      <c r="H1399" s="124">
        <v>14</v>
      </c>
      <c r="I1399" s="200">
        <v>41.511000000000003</v>
      </c>
      <c r="J1399" s="180"/>
      <c r="K1399" s="180"/>
    </row>
    <row r="1400" spans="1:11" s="154" customFormat="1" ht="47.25" outlineLevel="1" x14ac:dyDescent="0.25">
      <c r="A1400" s="200"/>
      <c r="B1400" s="124" t="s">
        <v>874</v>
      </c>
      <c r="C1400" s="199" t="s">
        <v>1125</v>
      </c>
      <c r="D1400" s="27">
        <v>2025</v>
      </c>
      <c r="E1400" s="200"/>
      <c r="F1400" s="200" t="s">
        <v>110</v>
      </c>
      <c r="G1400" s="124">
        <v>1</v>
      </c>
      <c r="H1400" s="124">
        <v>15</v>
      </c>
      <c r="I1400" s="200">
        <v>41.511000000000003</v>
      </c>
      <c r="J1400" s="180"/>
      <c r="K1400" s="180"/>
    </row>
    <row r="1401" spans="1:11" s="154" customFormat="1" ht="47.25" outlineLevel="1" x14ac:dyDescent="0.25">
      <c r="A1401" s="200"/>
      <c r="B1401" s="124" t="s">
        <v>874</v>
      </c>
      <c r="C1401" s="199" t="s">
        <v>1126</v>
      </c>
      <c r="D1401" s="27">
        <v>2025</v>
      </c>
      <c r="E1401" s="200"/>
      <c r="F1401" s="200" t="s">
        <v>110</v>
      </c>
      <c r="G1401" s="124">
        <v>1</v>
      </c>
      <c r="H1401" s="124">
        <v>15</v>
      </c>
      <c r="I1401" s="200">
        <v>41.511000000000003</v>
      </c>
      <c r="J1401" s="180"/>
      <c r="K1401" s="180"/>
    </row>
    <row r="1402" spans="1:11" s="154" customFormat="1" ht="47.25" outlineLevel="1" x14ac:dyDescent="0.25">
      <c r="A1402" s="200"/>
      <c r="B1402" s="124" t="s">
        <v>874</v>
      </c>
      <c r="C1402" s="199" t="s">
        <v>1127</v>
      </c>
      <c r="D1402" s="27">
        <v>2025</v>
      </c>
      <c r="E1402" s="200"/>
      <c r="F1402" s="200" t="s">
        <v>110</v>
      </c>
      <c r="G1402" s="124">
        <v>1</v>
      </c>
      <c r="H1402" s="124">
        <v>15</v>
      </c>
      <c r="I1402" s="200">
        <v>41.511000000000003</v>
      </c>
      <c r="J1402" s="180"/>
      <c r="K1402" s="180"/>
    </row>
    <row r="1403" spans="1:11" s="154" customFormat="1" ht="47.25" outlineLevel="1" x14ac:dyDescent="0.25">
      <c r="A1403" s="200"/>
      <c r="B1403" s="124" t="s">
        <v>874</v>
      </c>
      <c r="C1403" s="199" t="s">
        <v>1128</v>
      </c>
      <c r="D1403" s="27">
        <v>2025</v>
      </c>
      <c r="E1403" s="200"/>
      <c r="F1403" s="200" t="s">
        <v>110</v>
      </c>
      <c r="G1403" s="124">
        <v>1</v>
      </c>
      <c r="H1403" s="124">
        <v>15</v>
      </c>
      <c r="I1403" s="200">
        <v>41.511000000000003</v>
      </c>
      <c r="J1403" s="180"/>
      <c r="K1403" s="180"/>
    </row>
    <row r="1404" spans="1:11" s="154" customFormat="1" ht="47.25" outlineLevel="1" x14ac:dyDescent="0.25">
      <c r="A1404" s="200"/>
      <c r="B1404" s="124" t="s">
        <v>874</v>
      </c>
      <c r="C1404" s="199" t="s">
        <v>1129</v>
      </c>
      <c r="D1404" s="27">
        <v>2025</v>
      </c>
      <c r="E1404" s="200"/>
      <c r="F1404" s="200" t="s">
        <v>110</v>
      </c>
      <c r="G1404" s="124">
        <v>1</v>
      </c>
      <c r="H1404" s="124">
        <v>15</v>
      </c>
      <c r="I1404" s="200">
        <v>41.511000000000003</v>
      </c>
      <c r="J1404" s="180"/>
      <c r="K1404" s="180"/>
    </row>
    <row r="1405" spans="1:11" s="154" customFormat="1" ht="47.25" outlineLevel="1" x14ac:dyDescent="0.25">
      <c r="A1405" s="200"/>
      <c r="B1405" s="124" t="s">
        <v>874</v>
      </c>
      <c r="C1405" s="199" t="s">
        <v>1130</v>
      </c>
      <c r="D1405" s="27">
        <v>2025</v>
      </c>
      <c r="E1405" s="200"/>
      <c r="F1405" s="200" t="s">
        <v>110</v>
      </c>
      <c r="G1405" s="124">
        <v>1</v>
      </c>
      <c r="H1405" s="124">
        <v>15</v>
      </c>
      <c r="I1405" s="200">
        <v>41.511000000000003</v>
      </c>
      <c r="J1405" s="180"/>
      <c r="K1405" s="180"/>
    </row>
    <row r="1406" spans="1:11" s="154" customFormat="1" ht="63" outlineLevel="1" x14ac:dyDescent="0.25">
      <c r="A1406" s="200"/>
      <c r="B1406" s="124" t="s">
        <v>874</v>
      </c>
      <c r="C1406" s="199" t="s">
        <v>1131</v>
      </c>
      <c r="D1406" s="27">
        <v>2025</v>
      </c>
      <c r="E1406" s="200"/>
      <c r="F1406" s="200" t="s">
        <v>110</v>
      </c>
      <c r="G1406" s="124">
        <v>1</v>
      </c>
      <c r="H1406" s="124">
        <v>15</v>
      </c>
      <c r="I1406" s="200">
        <v>41.511000000000003</v>
      </c>
      <c r="J1406" s="180"/>
      <c r="K1406" s="180"/>
    </row>
    <row r="1407" spans="1:11" s="154" customFormat="1" ht="63" outlineLevel="1" x14ac:dyDescent="0.25">
      <c r="A1407" s="200"/>
      <c r="B1407" s="124" t="s">
        <v>874</v>
      </c>
      <c r="C1407" s="199" t="s">
        <v>1132</v>
      </c>
      <c r="D1407" s="27">
        <v>2025</v>
      </c>
      <c r="E1407" s="200"/>
      <c r="F1407" s="200" t="s">
        <v>110</v>
      </c>
      <c r="G1407" s="124">
        <v>1</v>
      </c>
      <c r="H1407" s="124">
        <v>15</v>
      </c>
      <c r="I1407" s="200">
        <v>41.511000000000003</v>
      </c>
      <c r="J1407" s="180"/>
      <c r="K1407" s="180"/>
    </row>
    <row r="1408" spans="1:11" s="154" customFormat="1" ht="63" outlineLevel="1" x14ac:dyDescent="0.25">
      <c r="A1408" s="200"/>
      <c r="B1408" s="124" t="s">
        <v>874</v>
      </c>
      <c r="C1408" s="199" t="s">
        <v>1133</v>
      </c>
      <c r="D1408" s="27">
        <v>2025</v>
      </c>
      <c r="E1408" s="200"/>
      <c r="F1408" s="200" t="s">
        <v>110</v>
      </c>
      <c r="G1408" s="124">
        <v>1</v>
      </c>
      <c r="H1408" s="124">
        <v>15</v>
      </c>
      <c r="I1408" s="200">
        <v>41.511000000000003</v>
      </c>
      <c r="J1408" s="180"/>
      <c r="K1408" s="180"/>
    </row>
    <row r="1409" spans="1:11" s="154" customFormat="1" ht="63" outlineLevel="1" x14ac:dyDescent="0.25">
      <c r="A1409" s="200"/>
      <c r="B1409" s="124" t="s">
        <v>874</v>
      </c>
      <c r="C1409" s="199" t="s">
        <v>1134</v>
      </c>
      <c r="D1409" s="27">
        <v>2025</v>
      </c>
      <c r="E1409" s="200"/>
      <c r="F1409" s="200" t="s">
        <v>110</v>
      </c>
      <c r="G1409" s="124">
        <v>1</v>
      </c>
      <c r="H1409" s="124">
        <v>8</v>
      </c>
      <c r="I1409" s="200">
        <v>41.511000000000003</v>
      </c>
      <c r="J1409" s="180"/>
      <c r="K1409" s="180"/>
    </row>
    <row r="1410" spans="1:11" s="154" customFormat="1" ht="63" outlineLevel="1" x14ac:dyDescent="0.25">
      <c r="A1410" s="200"/>
      <c r="B1410" s="124" t="s">
        <v>874</v>
      </c>
      <c r="C1410" s="199" t="s">
        <v>1135</v>
      </c>
      <c r="D1410" s="27">
        <v>2025</v>
      </c>
      <c r="E1410" s="200"/>
      <c r="F1410" s="200" t="s">
        <v>110</v>
      </c>
      <c r="G1410" s="124">
        <v>1</v>
      </c>
      <c r="H1410" s="124">
        <v>15</v>
      </c>
      <c r="I1410" s="200">
        <v>41.511000000000003</v>
      </c>
      <c r="J1410" s="180"/>
      <c r="K1410" s="180"/>
    </row>
    <row r="1411" spans="1:11" s="154" customFormat="1" ht="63" outlineLevel="1" x14ac:dyDescent="0.25">
      <c r="A1411" s="200"/>
      <c r="B1411" s="124" t="s">
        <v>874</v>
      </c>
      <c r="C1411" s="199" t="s">
        <v>1136</v>
      </c>
      <c r="D1411" s="27">
        <v>2025</v>
      </c>
      <c r="E1411" s="200"/>
      <c r="F1411" s="200" t="s">
        <v>110</v>
      </c>
      <c r="G1411" s="124">
        <v>1</v>
      </c>
      <c r="H1411" s="124">
        <v>15</v>
      </c>
      <c r="I1411" s="200">
        <v>41.511000000000003</v>
      </c>
      <c r="J1411" s="180"/>
      <c r="K1411" s="180"/>
    </row>
    <row r="1412" spans="1:11" s="154" customFormat="1" ht="63" outlineLevel="1" x14ac:dyDescent="0.25">
      <c r="A1412" s="200"/>
      <c r="B1412" s="124" t="s">
        <v>874</v>
      </c>
      <c r="C1412" s="199" t="s">
        <v>1137</v>
      </c>
      <c r="D1412" s="27">
        <v>2025</v>
      </c>
      <c r="E1412" s="200"/>
      <c r="F1412" s="200" t="s">
        <v>110</v>
      </c>
      <c r="G1412" s="124">
        <v>1</v>
      </c>
      <c r="H1412" s="124">
        <v>15</v>
      </c>
      <c r="I1412" s="200">
        <v>41.511000000000003</v>
      </c>
      <c r="J1412" s="180"/>
      <c r="K1412" s="180"/>
    </row>
    <row r="1413" spans="1:11" s="154" customFormat="1" ht="63" outlineLevel="1" x14ac:dyDescent="0.25">
      <c r="A1413" s="200"/>
      <c r="B1413" s="124" t="s">
        <v>874</v>
      </c>
      <c r="C1413" s="199" t="s">
        <v>1138</v>
      </c>
      <c r="D1413" s="27">
        <v>2025</v>
      </c>
      <c r="E1413" s="200"/>
      <c r="F1413" s="200" t="s">
        <v>110</v>
      </c>
      <c r="G1413" s="124">
        <v>1</v>
      </c>
      <c r="H1413" s="124">
        <v>15</v>
      </c>
      <c r="I1413" s="200">
        <v>41.511000000000003</v>
      </c>
      <c r="J1413" s="180"/>
      <c r="K1413" s="180"/>
    </row>
    <row r="1414" spans="1:11" s="154" customFormat="1" ht="63" outlineLevel="1" x14ac:dyDescent="0.25">
      <c r="A1414" s="200"/>
      <c r="B1414" s="124" t="s">
        <v>874</v>
      </c>
      <c r="C1414" s="199" t="s">
        <v>1139</v>
      </c>
      <c r="D1414" s="27">
        <v>2025</v>
      </c>
      <c r="E1414" s="200"/>
      <c r="F1414" s="200" t="s">
        <v>110</v>
      </c>
      <c r="G1414" s="124">
        <v>1</v>
      </c>
      <c r="H1414" s="124">
        <v>15</v>
      </c>
      <c r="I1414" s="200">
        <v>41.511000000000003</v>
      </c>
      <c r="J1414" s="180"/>
      <c r="K1414" s="180"/>
    </row>
    <row r="1415" spans="1:11" s="154" customFormat="1" ht="63" outlineLevel="1" x14ac:dyDescent="0.25">
      <c r="A1415" s="200"/>
      <c r="B1415" s="124" t="s">
        <v>874</v>
      </c>
      <c r="C1415" s="199" t="s">
        <v>1140</v>
      </c>
      <c r="D1415" s="27">
        <v>2025</v>
      </c>
      <c r="E1415" s="200"/>
      <c r="F1415" s="200" t="s">
        <v>110</v>
      </c>
      <c r="G1415" s="124">
        <v>1</v>
      </c>
      <c r="H1415" s="124">
        <v>15</v>
      </c>
      <c r="I1415" s="200">
        <v>41.511000000000003</v>
      </c>
      <c r="J1415" s="180"/>
      <c r="K1415" s="180"/>
    </row>
    <row r="1416" spans="1:11" s="154" customFormat="1" ht="63" outlineLevel="1" x14ac:dyDescent="0.25">
      <c r="A1416" s="200"/>
      <c r="B1416" s="124" t="s">
        <v>874</v>
      </c>
      <c r="C1416" s="199" t="s">
        <v>1141</v>
      </c>
      <c r="D1416" s="27">
        <v>2025</v>
      </c>
      <c r="E1416" s="200"/>
      <c r="F1416" s="200" t="s">
        <v>110</v>
      </c>
      <c r="G1416" s="124">
        <v>1</v>
      </c>
      <c r="H1416" s="124">
        <v>15</v>
      </c>
      <c r="I1416" s="200">
        <v>41.511000000000003</v>
      </c>
      <c r="J1416" s="180"/>
      <c r="K1416" s="180"/>
    </row>
    <row r="1417" spans="1:11" s="154" customFormat="1" ht="63" outlineLevel="1" x14ac:dyDescent="0.25">
      <c r="A1417" s="200"/>
      <c r="B1417" s="124" t="s">
        <v>874</v>
      </c>
      <c r="C1417" s="199" t="s">
        <v>1142</v>
      </c>
      <c r="D1417" s="27">
        <v>2025</v>
      </c>
      <c r="E1417" s="200"/>
      <c r="F1417" s="200" t="s">
        <v>110</v>
      </c>
      <c r="G1417" s="124">
        <v>1</v>
      </c>
      <c r="H1417" s="124">
        <v>15</v>
      </c>
      <c r="I1417" s="200">
        <v>41.511000000000003</v>
      </c>
      <c r="J1417" s="180"/>
      <c r="K1417" s="180"/>
    </row>
    <row r="1418" spans="1:11" s="154" customFormat="1" ht="63" outlineLevel="1" x14ac:dyDescent="0.25">
      <c r="A1418" s="200"/>
      <c r="B1418" s="124" t="s">
        <v>874</v>
      </c>
      <c r="C1418" s="199" t="s">
        <v>1143</v>
      </c>
      <c r="D1418" s="27">
        <v>2025</v>
      </c>
      <c r="E1418" s="200"/>
      <c r="F1418" s="200" t="s">
        <v>110</v>
      </c>
      <c r="G1418" s="124">
        <v>1</v>
      </c>
      <c r="H1418" s="124">
        <v>15</v>
      </c>
      <c r="I1418" s="200">
        <v>41.511000000000003</v>
      </c>
      <c r="J1418" s="180"/>
      <c r="K1418" s="180"/>
    </row>
    <row r="1419" spans="1:11" s="154" customFormat="1" ht="63" outlineLevel="1" x14ac:dyDescent="0.25">
      <c r="A1419" s="200"/>
      <c r="B1419" s="124" t="s">
        <v>874</v>
      </c>
      <c r="C1419" s="199" t="s">
        <v>1144</v>
      </c>
      <c r="D1419" s="27">
        <v>2025</v>
      </c>
      <c r="E1419" s="200"/>
      <c r="F1419" s="200" t="s">
        <v>110</v>
      </c>
      <c r="G1419" s="124">
        <v>1</v>
      </c>
      <c r="H1419" s="124">
        <v>15</v>
      </c>
      <c r="I1419" s="200">
        <v>41.511000000000003</v>
      </c>
      <c r="J1419" s="180"/>
      <c r="K1419" s="180"/>
    </row>
    <row r="1420" spans="1:11" s="154" customFormat="1" ht="63" outlineLevel="1" x14ac:dyDescent="0.25">
      <c r="A1420" s="200"/>
      <c r="B1420" s="124" t="s">
        <v>874</v>
      </c>
      <c r="C1420" s="199" t="s">
        <v>1145</v>
      </c>
      <c r="D1420" s="27">
        <v>2025</v>
      </c>
      <c r="E1420" s="200"/>
      <c r="F1420" s="200" t="s">
        <v>110</v>
      </c>
      <c r="G1420" s="124">
        <v>1</v>
      </c>
      <c r="H1420" s="124">
        <v>9</v>
      </c>
      <c r="I1420" s="200">
        <v>41.511000000000003</v>
      </c>
      <c r="J1420" s="180"/>
      <c r="K1420" s="180"/>
    </row>
    <row r="1421" spans="1:11" s="154" customFormat="1" ht="63" outlineLevel="1" x14ac:dyDescent="0.25">
      <c r="A1421" s="200"/>
      <c r="B1421" s="124" t="s">
        <v>874</v>
      </c>
      <c r="C1421" s="199" t="s">
        <v>1146</v>
      </c>
      <c r="D1421" s="27">
        <v>2025</v>
      </c>
      <c r="E1421" s="200"/>
      <c r="F1421" s="200" t="s">
        <v>110</v>
      </c>
      <c r="G1421" s="124">
        <v>1</v>
      </c>
      <c r="H1421" s="124">
        <v>15</v>
      </c>
      <c r="I1421" s="200">
        <v>41.511000000000003</v>
      </c>
      <c r="J1421" s="180"/>
      <c r="K1421" s="180"/>
    </row>
    <row r="1422" spans="1:11" s="154" customFormat="1" ht="63" outlineLevel="1" x14ac:dyDescent="0.25">
      <c r="A1422" s="200"/>
      <c r="B1422" s="124" t="s">
        <v>874</v>
      </c>
      <c r="C1422" s="199" t="s">
        <v>1147</v>
      </c>
      <c r="D1422" s="27">
        <v>2025</v>
      </c>
      <c r="E1422" s="200"/>
      <c r="F1422" s="200" t="s">
        <v>110</v>
      </c>
      <c r="G1422" s="124">
        <v>1</v>
      </c>
      <c r="H1422" s="124">
        <v>15</v>
      </c>
      <c r="I1422" s="200">
        <v>41.511000000000003</v>
      </c>
      <c r="J1422" s="180"/>
      <c r="K1422" s="180"/>
    </row>
    <row r="1423" spans="1:11" s="154" customFormat="1" ht="63" outlineLevel="1" x14ac:dyDescent="0.25">
      <c r="A1423" s="200"/>
      <c r="B1423" s="124" t="s">
        <v>874</v>
      </c>
      <c r="C1423" s="199" t="s">
        <v>1148</v>
      </c>
      <c r="D1423" s="27">
        <v>2025</v>
      </c>
      <c r="E1423" s="200"/>
      <c r="F1423" s="200" t="s">
        <v>110</v>
      </c>
      <c r="G1423" s="124">
        <v>1</v>
      </c>
      <c r="H1423" s="124">
        <v>15</v>
      </c>
      <c r="I1423" s="200">
        <v>41.511000000000003</v>
      </c>
      <c r="J1423" s="180"/>
      <c r="K1423" s="180"/>
    </row>
    <row r="1424" spans="1:11" s="154" customFormat="1" ht="63" outlineLevel="1" x14ac:dyDescent="0.25">
      <c r="A1424" s="200"/>
      <c r="B1424" s="124" t="s">
        <v>874</v>
      </c>
      <c r="C1424" s="199" t="s">
        <v>1149</v>
      </c>
      <c r="D1424" s="27">
        <v>2025</v>
      </c>
      <c r="E1424" s="200"/>
      <c r="F1424" s="200" t="s">
        <v>110</v>
      </c>
      <c r="G1424" s="124">
        <v>1</v>
      </c>
      <c r="H1424" s="124">
        <v>15</v>
      </c>
      <c r="I1424" s="200">
        <v>41.511000000000003</v>
      </c>
      <c r="J1424" s="180"/>
      <c r="K1424" s="180"/>
    </row>
    <row r="1425" spans="1:11" s="154" customFormat="1" ht="78.75" outlineLevel="1" x14ac:dyDescent="0.25">
      <c r="A1425" s="200"/>
      <c r="B1425" s="124" t="s">
        <v>874</v>
      </c>
      <c r="C1425" s="199" t="s">
        <v>1150</v>
      </c>
      <c r="D1425" s="27">
        <v>2025</v>
      </c>
      <c r="E1425" s="200"/>
      <c r="F1425" s="200" t="s">
        <v>110</v>
      </c>
      <c r="G1425" s="124">
        <v>1</v>
      </c>
      <c r="H1425" s="124">
        <v>10</v>
      </c>
      <c r="I1425" s="200">
        <v>41.511000000000003</v>
      </c>
      <c r="J1425" s="180"/>
      <c r="K1425" s="180"/>
    </row>
    <row r="1426" spans="1:11" s="154" customFormat="1" ht="63" outlineLevel="1" x14ac:dyDescent="0.25">
      <c r="A1426" s="200"/>
      <c r="B1426" s="124" t="s">
        <v>874</v>
      </c>
      <c r="C1426" s="199" t="s">
        <v>1151</v>
      </c>
      <c r="D1426" s="27">
        <v>2025</v>
      </c>
      <c r="E1426" s="200"/>
      <c r="F1426" s="200" t="s">
        <v>110</v>
      </c>
      <c r="G1426" s="124">
        <v>1</v>
      </c>
      <c r="H1426" s="124">
        <v>15</v>
      </c>
      <c r="I1426" s="200">
        <v>41.511000000000003</v>
      </c>
      <c r="J1426" s="180"/>
      <c r="K1426" s="180"/>
    </row>
    <row r="1427" spans="1:11" s="154" customFormat="1" ht="63" outlineLevel="1" x14ac:dyDescent="0.25">
      <c r="A1427" s="200"/>
      <c r="B1427" s="124" t="s">
        <v>874</v>
      </c>
      <c r="C1427" s="199" t="s">
        <v>1152</v>
      </c>
      <c r="D1427" s="27">
        <v>2025</v>
      </c>
      <c r="E1427" s="200"/>
      <c r="F1427" s="200" t="s">
        <v>110</v>
      </c>
      <c r="G1427" s="124">
        <v>1</v>
      </c>
      <c r="H1427" s="124">
        <v>15</v>
      </c>
      <c r="I1427" s="200">
        <v>41.511000000000003</v>
      </c>
      <c r="J1427" s="180"/>
      <c r="K1427" s="180"/>
    </row>
    <row r="1428" spans="1:11" s="154" customFormat="1" ht="63" outlineLevel="1" x14ac:dyDescent="0.25">
      <c r="A1428" s="200"/>
      <c r="B1428" s="124" t="s">
        <v>874</v>
      </c>
      <c r="C1428" s="199" t="s">
        <v>1153</v>
      </c>
      <c r="D1428" s="27">
        <v>2025</v>
      </c>
      <c r="E1428" s="200"/>
      <c r="F1428" s="200" t="s">
        <v>110</v>
      </c>
      <c r="G1428" s="124">
        <v>1</v>
      </c>
      <c r="H1428" s="124">
        <v>15</v>
      </c>
      <c r="I1428" s="200">
        <v>41.511000000000003</v>
      </c>
      <c r="J1428" s="180"/>
      <c r="K1428" s="180"/>
    </row>
    <row r="1429" spans="1:11" s="154" customFormat="1" ht="63" outlineLevel="1" x14ac:dyDescent="0.25">
      <c r="A1429" s="200"/>
      <c r="B1429" s="124" t="s">
        <v>874</v>
      </c>
      <c r="C1429" s="199" t="s">
        <v>1154</v>
      </c>
      <c r="D1429" s="27">
        <v>2025</v>
      </c>
      <c r="E1429" s="200"/>
      <c r="F1429" s="200" t="s">
        <v>110</v>
      </c>
      <c r="G1429" s="124">
        <v>1</v>
      </c>
      <c r="H1429" s="124">
        <v>15</v>
      </c>
      <c r="I1429" s="200">
        <v>41.511000000000003</v>
      </c>
      <c r="J1429" s="180"/>
      <c r="K1429" s="180"/>
    </row>
    <row r="1430" spans="1:11" s="154" customFormat="1" ht="63" outlineLevel="1" x14ac:dyDescent="0.25">
      <c r="A1430" s="200"/>
      <c r="B1430" s="124" t="s">
        <v>874</v>
      </c>
      <c r="C1430" s="199" t="s">
        <v>1155</v>
      </c>
      <c r="D1430" s="27">
        <v>2025</v>
      </c>
      <c r="E1430" s="200"/>
      <c r="F1430" s="200" t="s">
        <v>110</v>
      </c>
      <c r="G1430" s="124">
        <v>1</v>
      </c>
      <c r="H1430" s="124">
        <v>15</v>
      </c>
      <c r="I1430" s="200">
        <v>41.511000000000003</v>
      </c>
      <c r="J1430" s="180"/>
      <c r="K1430" s="180"/>
    </row>
    <row r="1431" spans="1:11" s="154" customFormat="1" ht="63" outlineLevel="1" x14ac:dyDescent="0.25">
      <c r="A1431" s="200"/>
      <c r="B1431" s="124" t="s">
        <v>874</v>
      </c>
      <c r="C1431" s="199" t="s">
        <v>1156</v>
      </c>
      <c r="D1431" s="27">
        <v>2025</v>
      </c>
      <c r="E1431" s="200"/>
      <c r="F1431" s="200" t="s">
        <v>110</v>
      </c>
      <c r="G1431" s="124">
        <v>1</v>
      </c>
      <c r="H1431" s="124">
        <v>15</v>
      </c>
      <c r="I1431" s="200">
        <v>41.511000000000003</v>
      </c>
      <c r="J1431" s="180"/>
      <c r="K1431" s="180"/>
    </row>
    <row r="1432" spans="1:11" s="154" customFormat="1" ht="63" outlineLevel="1" x14ac:dyDescent="0.25">
      <c r="A1432" s="200"/>
      <c r="B1432" s="124" t="s">
        <v>874</v>
      </c>
      <c r="C1432" s="199" t="s">
        <v>1157</v>
      </c>
      <c r="D1432" s="27">
        <v>2025</v>
      </c>
      <c r="E1432" s="200"/>
      <c r="F1432" s="200" t="s">
        <v>110</v>
      </c>
      <c r="G1432" s="124">
        <v>1</v>
      </c>
      <c r="H1432" s="124">
        <v>15</v>
      </c>
      <c r="I1432" s="200">
        <v>41.511000000000003</v>
      </c>
      <c r="J1432" s="180"/>
      <c r="K1432" s="180"/>
    </row>
    <row r="1433" spans="1:11" s="154" customFormat="1" ht="63" outlineLevel="1" x14ac:dyDescent="0.25">
      <c r="A1433" s="200"/>
      <c r="B1433" s="124" t="s">
        <v>874</v>
      </c>
      <c r="C1433" s="199" t="s">
        <v>1158</v>
      </c>
      <c r="D1433" s="27">
        <v>2025</v>
      </c>
      <c r="E1433" s="200"/>
      <c r="F1433" s="200" t="s">
        <v>110</v>
      </c>
      <c r="G1433" s="124">
        <v>1</v>
      </c>
      <c r="H1433" s="124">
        <v>15</v>
      </c>
      <c r="I1433" s="200">
        <v>41.511000000000003</v>
      </c>
      <c r="J1433" s="180"/>
      <c r="K1433" s="180"/>
    </row>
    <row r="1434" spans="1:11" s="154" customFormat="1" ht="63" outlineLevel="1" x14ac:dyDescent="0.25">
      <c r="A1434" s="200"/>
      <c r="B1434" s="124" t="s">
        <v>874</v>
      </c>
      <c r="C1434" s="199" t="s">
        <v>1159</v>
      </c>
      <c r="D1434" s="27">
        <v>2025</v>
      </c>
      <c r="E1434" s="200"/>
      <c r="F1434" s="200" t="s">
        <v>110</v>
      </c>
      <c r="G1434" s="124">
        <v>1</v>
      </c>
      <c r="H1434" s="124">
        <v>15</v>
      </c>
      <c r="I1434" s="200">
        <v>41.511000000000003</v>
      </c>
      <c r="J1434" s="180"/>
      <c r="K1434" s="180"/>
    </row>
    <row r="1435" spans="1:11" s="154" customFormat="1" ht="63" outlineLevel="1" x14ac:dyDescent="0.25">
      <c r="A1435" s="200"/>
      <c r="B1435" s="124" t="s">
        <v>874</v>
      </c>
      <c r="C1435" s="199" t="s">
        <v>1160</v>
      </c>
      <c r="D1435" s="27">
        <v>2025</v>
      </c>
      <c r="E1435" s="200"/>
      <c r="F1435" s="200" t="s">
        <v>110</v>
      </c>
      <c r="G1435" s="124">
        <v>1</v>
      </c>
      <c r="H1435" s="124">
        <v>15</v>
      </c>
      <c r="I1435" s="200">
        <v>41.511000000000003</v>
      </c>
      <c r="J1435" s="180"/>
      <c r="K1435" s="180"/>
    </row>
    <row r="1436" spans="1:11" s="154" customFormat="1" ht="63" outlineLevel="1" x14ac:dyDescent="0.25">
      <c r="A1436" s="200"/>
      <c r="B1436" s="124" t="s">
        <v>874</v>
      </c>
      <c r="C1436" s="199" t="s">
        <v>1161</v>
      </c>
      <c r="D1436" s="27">
        <v>2025</v>
      </c>
      <c r="E1436" s="200"/>
      <c r="F1436" s="200" t="s">
        <v>110</v>
      </c>
      <c r="G1436" s="124">
        <v>1</v>
      </c>
      <c r="H1436" s="124">
        <v>15</v>
      </c>
      <c r="I1436" s="200">
        <v>41.511000000000003</v>
      </c>
      <c r="J1436" s="180"/>
      <c r="K1436" s="180"/>
    </row>
    <row r="1437" spans="1:11" s="154" customFormat="1" ht="63" outlineLevel="1" x14ac:dyDescent="0.25">
      <c r="A1437" s="200"/>
      <c r="B1437" s="124" t="s">
        <v>874</v>
      </c>
      <c r="C1437" s="199" t="s">
        <v>1162</v>
      </c>
      <c r="D1437" s="27">
        <v>2025</v>
      </c>
      <c r="E1437" s="200"/>
      <c r="F1437" s="200" t="s">
        <v>110</v>
      </c>
      <c r="G1437" s="124">
        <v>1</v>
      </c>
      <c r="H1437" s="124">
        <v>12</v>
      </c>
      <c r="I1437" s="200">
        <v>41.511000000000003</v>
      </c>
      <c r="J1437" s="180"/>
      <c r="K1437" s="180"/>
    </row>
    <row r="1438" spans="1:11" s="154" customFormat="1" ht="63" outlineLevel="1" x14ac:dyDescent="0.25">
      <c r="A1438" s="200"/>
      <c r="B1438" s="124" t="s">
        <v>874</v>
      </c>
      <c r="C1438" s="199" t="s">
        <v>1163</v>
      </c>
      <c r="D1438" s="27">
        <v>2025</v>
      </c>
      <c r="E1438" s="200"/>
      <c r="F1438" s="200" t="s">
        <v>110</v>
      </c>
      <c r="G1438" s="124">
        <v>1</v>
      </c>
      <c r="H1438" s="124">
        <v>15</v>
      </c>
      <c r="I1438" s="200">
        <v>41.511000000000003</v>
      </c>
      <c r="J1438" s="180"/>
      <c r="K1438" s="180"/>
    </row>
    <row r="1439" spans="1:11" s="154" customFormat="1" ht="63" outlineLevel="1" x14ac:dyDescent="0.25">
      <c r="A1439" s="200"/>
      <c r="B1439" s="124" t="s">
        <v>874</v>
      </c>
      <c r="C1439" s="199" t="s">
        <v>1164</v>
      </c>
      <c r="D1439" s="27">
        <v>2025</v>
      </c>
      <c r="E1439" s="200"/>
      <c r="F1439" s="200" t="s">
        <v>110</v>
      </c>
      <c r="G1439" s="124">
        <v>1</v>
      </c>
      <c r="H1439" s="124">
        <v>15</v>
      </c>
      <c r="I1439" s="200">
        <v>41.511000000000003</v>
      </c>
      <c r="J1439" s="180"/>
      <c r="K1439" s="180"/>
    </row>
    <row r="1440" spans="1:11" s="154" customFormat="1" ht="63" outlineLevel="1" x14ac:dyDescent="0.25">
      <c r="A1440" s="200"/>
      <c r="B1440" s="124" t="s">
        <v>874</v>
      </c>
      <c r="C1440" s="199" t="s">
        <v>1165</v>
      </c>
      <c r="D1440" s="27">
        <v>2025</v>
      </c>
      <c r="E1440" s="200"/>
      <c r="F1440" s="200" t="s">
        <v>110</v>
      </c>
      <c r="G1440" s="124">
        <v>1</v>
      </c>
      <c r="H1440" s="124">
        <v>15</v>
      </c>
      <c r="I1440" s="200">
        <v>41.511000000000003</v>
      </c>
      <c r="J1440" s="180"/>
      <c r="K1440" s="180"/>
    </row>
    <row r="1441" spans="1:11" s="154" customFormat="1" ht="63" outlineLevel="1" x14ac:dyDescent="0.25">
      <c r="A1441" s="200"/>
      <c r="B1441" s="124" t="s">
        <v>874</v>
      </c>
      <c r="C1441" s="199" t="s">
        <v>1166</v>
      </c>
      <c r="D1441" s="27">
        <v>2025</v>
      </c>
      <c r="E1441" s="200"/>
      <c r="F1441" s="200" t="s">
        <v>110</v>
      </c>
      <c r="G1441" s="136">
        <v>1</v>
      </c>
      <c r="H1441" s="124">
        <v>15</v>
      </c>
      <c r="I1441" s="253">
        <v>41.511000000000003</v>
      </c>
      <c r="J1441" s="180"/>
      <c r="K1441" s="180"/>
    </row>
    <row r="1442" spans="1:11" s="154" customFormat="1" ht="63" outlineLevel="1" x14ac:dyDescent="0.25">
      <c r="A1442" s="200"/>
      <c r="B1442" s="124" t="s">
        <v>874</v>
      </c>
      <c r="C1442" s="199" t="s">
        <v>1167</v>
      </c>
      <c r="D1442" s="27">
        <v>2025</v>
      </c>
      <c r="E1442" s="200"/>
      <c r="F1442" s="200" t="s">
        <v>110</v>
      </c>
      <c r="G1442" s="136">
        <v>1</v>
      </c>
      <c r="H1442" s="124">
        <v>15</v>
      </c>
      <c r="I1442" s="253">
        <v>41.511000000000003</v>
      </c>
      <c r="J1442" s="180"/>
      <c r="K1442" s="180"/>
    </row>
    <row r="1443" spans="1:11" s="154" customFormat="1" ht="63" outlineLevel="1" x14ac:dyDescent="0.25">
      <c r="A1443" s="200"/>
      <c r="B1443" s="124" t="s">
        <v>874</v>
      </c>
      <c r="C1443" s="199" t="s">
        <v>1168</v>
      </c>
      <c r="D1443" s="27">
        <v>2025</v>
      </c>
      <c r="E1443" s="200"/>
      <c r="F1443" s="200" t="s">
        <v>110</v>
      </c>
      <c r="G1443" s="136">
        <v>1</v>
      </c>
      <c r="H1443" s="124">
        <v>15</v>
      </c>
      <c r="I1443" s="253">
        <v>41.511000000000003</v>
      </c>
      <c r="J1443" s="180"/>
      <c r="K1443" s="180"/>
    </row>
    <row r="1444" spans="1:11" s="154" customFormat="1" ht="63" outlineLevel="1" x14ac:dyDescent="0.25">
      <c r="A1444" s="200"/>
      <c r="B1444" s="124" t="s">
        <v>874</v>
      </c>
      <c r="C1444" s="199" t="s">
        <v>1169</v>
      </c>
      <c r="D1444" s="27">
        <v>2025</v>
      </c>
      <c r="E1444" s="200"/>
      <c r="F1444" s="200" t="s">
        <v>110</v>
      </c>
      <c r="G1444" s="136">
        <v>1</v>
      </c>
      <c r="H1444" s="124">
        <v>15</v>
      </c>
      <c r="I1444" s="253">
        <v>41.511000000000003</v>
      </c>
      <c r="J1444" s="180"/>
      <c r="K1444" s="180"/>
    </row>
    <row r="1445" spans="1:11" s="154" customFormat="1" ht="63" outlineLevel="1" x14ac:dyDescent="0.25">
      <c r="A1445" s="200"/>
      <c r="B1445" s="124" t="s">
        <v>874</v>
      </c>
      <c r="C1445" s="199" t="s">
        <v>1170</v>
      </c>
      <c r="D1445" s="27">
        <v>2025</v>
      </c>
      <c r="E1445" s="200"/>
      <c r="F1445" s="200" t="s">
        <v>110</v>
      </c>
      <c r="G1445" s="136">
        <v>1</v>
      </c>
      <c r="H1445" s="124">
        <v>15</v>
      </c>
      <c r="I1445" s="253">
        <v>41.511000000000003</v>
      </c>
      <c r="J1445" s="180"/>
      <c r="K1445" s="180"/>
    </row>
    <row r="1446" spans="1:11" s="154" customFormat="1" ht="63" outlineLevel="1" x14ac:dyDescent="0.25">
      <c r="A1446" s="200"/>
      <c r="B1446" s="124" t="s">
        <v>874</v>
      </c>
      <c r="C1446" s="199" t="s">
        <v>1171</v>
      </c>
      <c r="D1446" s="27">
        <v>2025</v>
      </c>
      <c r="E1446" s="200"/>
      <c r="F1446" s="200" t="s">
        <v>110</v>
      </c>
      <c r="G1446" s="136">
        <v>1</v>
      </c>
      <c r="H1446" s="124">
        <v>15</v>
      </c>
      <c r="I1446" s="253">
        <v>41.511000000000003</v>
      </c>
      <c r="J1446" s="180"/>
      <c r="K1446" s="180"/>
    </row>
    <row r="1447" spans="1:11" s="154" customFormat="1" ht="63" outlineLevel="1" x14ac:dyDescent="0.25">
      <c r="A1447" s="200"/>
      <c r="B1447" s="124" t="s">
        <v>874</v>
      </c>
      <c r="C1447" s="199" t="s">
        <v>1172</v>
      </c>
      <c r="D1447" s="27">
        <v>2025</v>
      </c>
      <c r="E1447" s="200"/>
      <c r="F1447" s="200" t="s">
        <v>110</v>
      </c>
      <c r="G1447" s="136">
        <v>1</v>
      </c>
      <c r="H1447" s="124">
        <v>15</v>
      </c>
      <c r="I1447" s="253">
        <v>41.511000000000003</v>
      </c>
      <c r="J1447" s="180"/>
      <c r="K1447" s="180"/>
    </row>
    <row r="1448" spans="1:11" s="154" customFormat="1" ht="78.75" outlineLevel="1" x14ac:dyDescent="0.25">
      <c r="A1448" s="200"/>
      <c r="B1448" s="124" t="s">
        <v>874</v>
      </c>
      <c r="C1448" s="199" t="s">
        <v>1173</v>
      </c>
      <c r="D1448" s="27">
        <v>2025</v>
      </c>
      <c r="E1448" s="200"/>
      <c r="F1448" s="200" t="s">
        <v>110</v>
      </c>
      <c r="G1448" s="136">
        <v>1</v>
      </c>
      <c r="H1448" s="124">
        <v>15</v>
      </c>
      <c r="I1448" s="253">
        <v>41.511000000000003</v>
      </c>
      <c r="J1448" s="180"/>
      <c r="K1448" s="180"/>
    </row>
    <row r="1449" spans="1:11" s="154" customFormat="1" ht="63" outlineLevel="1" x14ac:dyDescent="0.25">
      <c r="A1449" s="200"/>
      <c r="B1449" s="124" t="s">
        <v>874</v>
      </c>
      <c r="C1449" s="199" t="s">
        <v>1174</v>
      </c>
      <c r="D1449" s="27">
        <v>2025</v>
      </c>
      <c r="E1449" s="200"/>
      <c r="F1449" s="200" t="s">
        <v>110</v>
      </c>
      <c r="G1449" s="136">
        <v>1</v>
      </c>
      <c r="H1449" s="124">
        <v>15</v>
      </c>
      <c r="I1449" s="253">
        <v>41.511000000000003</v>
      </c>
      <c r="J1449" s="180"/>
      <c r="K1449" s="180"/>
    </row>
    <row r="1450" spans="1:11" s="154" customFormat="1" ht="78.75" outlineLevel="1" x14ac:dyDescent="0.25">
      <c r="A1450" s="200"/>
      <c r="B1450" s="124" t="s">
        <v>874</v>
      </c>
      <c r="C1450" s="199" t="s">
        <v>1175</v>
      </c>
      <c r="D1450" s="27">
        <v>2025</v>
      </c>
      <c r="E1450" s="200"/>
      <c r="F1450" s="200" t="s">
        <v>110</v>
      </c>
      <c r="G1450" s="136">
        <v>1</v>
      </c>
      <c r="H1450" s="124">
        <v>12</v>
      </c>
      <c r="I1450" s="253">
        <v>41.511000000000003</v>
      </c>
      <c r="J1450" s="180"/>
      <c r="K1450" s="180"/>
    </row>
    <row r="1451" spans="1:11" s="154" customFormat="1" ht="63" outlineLevel="1" x14ac:dyDescent="0.25">
      <c r="A1451" s="200"/>
      <c r="B1451" s="124" t="s">
        <v>874</v>
      </c>
      <c r="C1451" s="199" t="s">
        <v>1176</v>
      </c>
      <c r="D1451" s="27">
        <v>2025</v>
      </c>
      <c r="E1451" s="200"/>
      <c r="F1451" s="200" t="s">
        <v>110</v>
      </c>
      <c r="G1451" s="136">
        <v>1</v>
      </c>
      <c r="H1451" s="124">
        <v>15</v>
      </c>
      <c r="I1451" s="253">
        <v>41.511000000000003</v>
      </c>
      <c r="J1451" s="180"/>
      <c r="K1451" s="180"/>
    </row>
    <row r="1452" spans="1:11" s="154" customFormat="1" ht="78.75" outlineLevel="1" x14ac:dyDescent="0.25">
      <c r="A1452" s="200"/>
      <c r="B1452" s="124" t="s">
        <v>874</v>
      </c>
      <c r="C1452" s="199" t="s">
        <v>1177</v>
      </c>
      <c r="D1452" s="27">
        <v>2025</v>
      </c>
      <c r="E1452" s="200"/>
      <c r="F1452" s="200" t="s">
        <v>110</v>
      </c>
      <c r="G1452" s="136">
        <v>1</v>
      </c>
      <c r="H1452" s="124">
        <v>15</v>
      </c>
      <c r="I1452" s="253">
        <v>41.511000000000003</v>
      </c>
      <c r="J1452" s="180"/>
      <c r="K1452" s="180"/>
    </row>
    <row r="1453" spans="1:11" s="154" customFormat="1" ht="63" outlineLevel="1" x14ac:dyDescent="0.25">
      <c r="A1453" s="200"/>
      <c r="B1453" s="124" t="s">
        <v>874</v>
      </c>
      <c r="C1453" s="199" t="s">
        <v>1178</v>
      </c>
      <c r="D1453" s="27">
        <v>2025</v>
      </c>
      <c r="E1453" s="200"/>
      <c r="F1453" s="200" t="s">
        <v>110</v>
      </c>
      <c r="G1453" s="136">
        <v>1</v>
      </c>
      <c r="H1453" s="124">
        <v>15</v>
      </c>
      <c r="I1453" s="253">
        <v>41.511000000000003</v>
      </c>
      <c r="J1453" s="180"/>
      <c r="K1453" s="180"/>
    </row>
    <row r="1454" spans="1:11" s="154" customFormat="1" ht="63" outlineLevel="1" x14ac:dyDescent="0.25">
      <c r="A1454" s="200"/>
      <c r="B1454" s="124" t="s">
        <v>874</v>
      </c>
      <c r="C1454" s="199" t="s">
        <v>1179</v>
      </c>
      <c r="D1454" s="27">
        <v>2025</v>
      </c>
      <c r="E1454" s="200"/>
      <c r="F1454" s="200" t="s">
        <v>110</v>
      </c>
      <c r="G1454" s="136">
        <v>1</v>
      </c>
      <c r="H1454" s="124">
        <v>15</v>
      </c>
      <c r="I1454" s="253">
        <v>41.511000000000003</v>
      </c>
      <c r="J1454" s="180"/>
      <c r="K1454" s="180"/>
    </row>
    <row r="1455" spans="1:11" s="154" customFormat="1" ht="63" outlineLevel="1" x14ac:dyDescent="0.25">
      <c r="A1455" s="200"/>
      <c r="B1455" s="124" t="s">
        <v>874</v>
      </c>
      <c r="C1455" s="199" t="s">
        <v>1180</v>
      </c>
      <c r="D1455" s="27">
        <v>2025</v>
      </c>
      <c r="E1455" s="200"/>
      <c r="F1455" s="200" t="s">
        <v>110</v>
      </c>
      <c r="G1455" s="136">
        <v>1</v>
      </c>
      <c r="H1455" s="124">
        <v>15</v>
      </c>
      <c r="I1455" s="253">
        <v>41.511000000000003</v>
      </c>
      <c r="J1455" s="180"/>
      <c r="K1455" s="180"/>
    </row>
    <row r="1456" spans="1:11" s="154" customFormat="1" ht="63" outlineLevel="1" x14ac:dyDescent="0.25">
      <c r="A1456" s="200"/>
      <c r="B1456" s="124" t="s">
        <v>874</v>
      </c>
      <c r="C1456" s="199" t="s">
        <v>1181</v>
      </c>
      <c r="D1456" s="27">
        <v>2025</v>
      </c>
      <c r="E1456" s="200"/>
      <c r="F1456" s="200" t="s">
        <v>110</v>
      </c>
      <c r="G1456" s="136">
        <v>1</v>
      </c>
      <c r="H1456" s="124">
        <v>15</v>
      </c>
      <c r="I1456" s="253">
        <v>41.511000000000003</v>
      </c>
      <c r="J1456" s="180"/>
      <c r="K1456" s="180"/>
    </row>
    <row r="1457" spans="1:11" s="154" customFormat="1" ht="63" outlineLevel="1" x14ac:dyDescent="0.25">
      <c r="A1457" s="200"/>
      <c r="B1457" s="124" t="s">
        <v>874</v>
      </c>
      <c r="C1457" s="199" t="s">
        <v>1182</v>
      </c>
      <c r="D1457" s="27">
        <v>2025</v>
      </c>
      <c r="E1457" s="200"/>
      <c r="F1457" s="200" t="s">
        <v>110</v>
      </c>
      <c r="G1457" s="136">
        <v>1</v>
      </c>
      <c r="H1457" s="124">
        <v>15</v>
      </c>
      <c r="I1457" s="253">
        <v>41.511000000000003</v>
      </c>
      <c r="J1457" s="180"/>
      <c r="K1457" s="180"/>
    </row>
    <row r="1458" spans="1:11" s="154" customFormat="1" ht="63" outlineLevel="1" x14ac:dyDescent="0.25">
      <c r="A1458" s="200"/>
      <c r="B1458" s="124" t="s">
        <v>874</v>
      </c>
      <c r="C1458" s="199" t="s">
        <v>1183</v>
      </c>
      <c r="D1458" s="27">
        <v>2025</v>
      </c>
      <c r="E1458" s="200"/>
      <c r="F1458" s="200" t="s">
        <v>110</v>
      </c>
      <c r="G1458" s="136">
        <v>1</v>
      </c>
      <c r="H1458" s="124">
        <v>15</v>
      </c>
      <c r="I1458" s="253">
        <v>41.511000000000003</v>
      </c>
      <c r="J1458" s="180"/>
      <c r="K1458" s="180"/>
    </row>
    <row r="1459" spans="1:11" s="154" customFormat="1" ht="63" outlineLevel="1" x14ac:dyDescent="0.25">
      <c r="A1459" s="200"/>
      <c r="B1459" s="124" t="s">
        <v>874</v>
      </c>
      <c r="C1459" s="199" t="s">
        <v>1184</v>
      </c>
      <c r="D1459" s="27">
        <v>2025</v>
      </c>
      <c r="E1459" s="200"/>
      <c r="F1459" s="200" t="s">
        <v>110</v>
      </c>
      <c r="G1459" s="136">
        <v>1</v>
      </c>
      <c r="H1459" s="124">
        <v>15</v>
      </c>
      <c r="I1459" s="253">
        <v>41.511000000000003</v>
      </c>
      <c r="J1459" s="180"/>
      <c r="K1459" s="180"/>
    </row>
    <row r="1460" spans="1:11" s="154" customFormat="1" ht="63" outlineLevel="1" x14ac:dyDescent="0.25">
      <c r="A1460" s="200"/>
      <c r="B1460" s="124" t="s">
        <v>874</v>
      </c>
      <c r="C1460" s="199" t="s">
        <v>1185</v>
      </c>
      <c r="D1460" s="27">
        <v>2025</v>
      </c>
      <c r="E1460" s="200"/>
      <c r="F1460" s="200" t="s">
        <v>110</v>
      </c>
      <c r="G1460" s="136">
        <v>1</v>
      </c>
      <c r="H1460" s="124">
        <v>15</v>
      </c>
      <c r="I1460" s="253">
        <v>41.511000000000003</v>
      </c>
      <c r="J1460" s="180"/>
      <c r="K1460" s="180"/>
    </row>
    <row r="1461" spans="1:11" s="154" customFormat="1" ht="63" outlineLevel="1" x14ac:dyDescent="0.25">
      <c r="A1461" s="200"/>
      <c r="B1461" s="124" t="s">
        <v>874</v>
      </c>
      <c r="C1461" s="199" t="s">
        <v>1186</v>
      </c>
      <c r="D1461" s="27">
        <v>2025</v>
      </c>
      <c r="E1461" s="200"/>
      <c r="F1461" s="200" t="s">
        <v>110</v>
      </c>
      <c r="G1461" s="136">
        <v>1</v>
      </c>
      <c r="H1461" s="124">
        <v>15</v>
      </c>
      <c r="I1461" s="253">
        <v>41.511000000000003</v>
      </c>
      <c r="J1461" s="180"/>
      <c r="K1461" s="180"/>
    </row>
    <row r="1462" spans="1:11" s="154" customFormat="1" ht="63" outlineLevel="1" x14ac:dyDescent="0.25">
      <c r="A1462" s="200"/>
      <c r="B1462" s="124" t="s">
        <v>874</v>
      </c>
      <c r="C1462" s="199" t="s">
        <v>1184</v>
      </c>
      <c r="D1462" s="27">
        <v>2025</v>
      </c>
      <c r="E1462" s="200"/>
      <c r="F1462" s="200" t="s">
        <v>110</v>
      </c>
      <c r="G1462" s="136">
        <v>1</v>
      </c>
      <c r="H1462" s="124">
        <v>15</v>
      </c>
      <c r="I1462" s="253">
        <v>41.511000000000003</v>
      </c>
      <c r="J1462" s="180"/>
      <c r="K1462" s="180"/>
    </row>
    <row r="1463" spans="1:11" s="154" customFormat="1" ht="78.75" outlineLevel="1" x14ac:dyDescent="0.25">
      <c r="A1463" s="200"/>
      <c r="B1463" s="124" t="s">
        <v>874</v>
      </c>
      <c r="C1463" s="199" t="s">
        <v>1187</v>
      </c>
      <c r="D1463" s="27">
        <v>2025</v>
      </c>
      <c r="E1463" s="200"/>
      <c r="F1463" s="200" t="s">
        <v>110</v>
      </c>
      <c r="G1463" s="136">
        <v>1</v>
      </c>
      <c r="H1463" s="124">
        <v>15</v>
      </c>
      <c r="I1463" s="253">
        <v>41.511000000000003</v>
      </c>
      <c r="J1463" s="180"/>
      <c r="K1463" s="180"/>
    </row>
    <row r="1464" spans="1:11" s="154" customFormat="1" ht="78.75" outlineLevel="1" x14ac:dyDescent="0.25">
      <c r="A1464" s="200"/>
      <c r="B1464" s="124" t="s">
        <v>874</v>
      </c>
      <c r="C1464" s="199" t="s">
        <v>1188</v>
      </c>
      <c r="D1464" s="27">
        <v>2025</v>
      </c>
      <c r="E1464" s="200"/>
      <c r="F1464" s="200" t="s">
        <v>110</v>
      </c>
      <c r="G1464" s="136">
        <v>1</v>
      </c>
      <c r="H1464" s="124">
        <v>15</v>
      </c>
      <c r="I1464" s="253">
        <v>41.511000000000003</v>
      </c>
      <c r="J1464" s="180"/>
      <c r="K1464" s="180"/>
    </row>
    <row r="1465" spans="1:11" s="154" customFormat="1" ht="78.75" outlineLevel="1" x14ac:dyDescent="0.25">
      <c r="A1465" s="200"/>
      <c r="B1465" s="124" t="s">
        <v>874</v>
      </c>
      <c r="C1465" s="199" t="s">
        <v>1189</v>
      </c>
      <c r="D1465" s="27">
        <v>2025</v>
      </c>
      <c r="E1465" s="200"/>
      <c r="F1465" s="200" t="s">
        <v>110</v>
      </c>
      <c r="G1465" s="136">
        <v>1</v>
      </c>
      <c r="H1465" s="124">
        <v>15</v>
      </c>
      <c r="I1465" s="253">
        <v>41.511000000000003</v>
      </c>
      <c r="J1465" s="180"/>
      <c r="K1465" s="180"/>
    </row>
    <row r="1466" spans="1:11" s="154" customFormat="1" ht="63" outlineLevel="1" x14ac:dyDescent="0.25">
      <c r="A1466" s="200"/>
      <c r="B1466" s="124" t="s">
        <v>874</v>
      </c>
      <c r="C1466" s="199" t="s">
        <v>1190</v>
      </c>
      <c r="D1466" s="27">
        <v>2025</v>
      </c>
      <c r="E1466" s="200"/>
      <c r="F1466" s="200" t="s">
        <v>110</v>
      </c>
      <c r="G1466" s="136">
        <v>1</v>
      </c>
      <c r="H1466" s="124">
        <v>15</v>
      </c>
      <c r="I1466" s="253">
        <v>41.511000000000003</v>
      </c>
      <c r="J1466" s="180"/>
      <c r="K1466" s="180"/>
    </row>
    <row r="1467" spans="1:11" s="154" customFormat="1" ht="63" outlineLevel="1" x14ac:dyDescent="0.25">
      <c r="A1467" s="200"/>
      <c r="B1467" s="124" t="s">
        <v>874</v>
      </c>
      <c r="C1467" s="199" t="s">
        <v>1191</v>
      </c>
      <c r="D1467" s="27">
        <v>2025</v>
      </c>
      <c r="E1467" s="200"/>
      <c r="F1467" s="200" t="s">
        <v>110</v>
      </c>
      <c r="G1467" s="136">
        <v>1</v>
      </c>
      <c r="H1467" s="124">
        <v>15</v>
      </c>
      <c r="I1467" s="253">
        <v>41.511000000000003</v>
      </c>
      <c r="J1467" s="180"/>
      <c r="K1467" s="180"/>
    </row>
    <row r="1468" spans="1:11" s="154" customFormat="1" ht="63" outlineLevel="1" x14ac:dyDescent="0.25">
      <c r="A1468" s="200"/>
      <c r="B1468" s="124" t="s">
        <v>874</v>
      </c>
      <c r="C1468" s="199" t="s">
        <v>1192</v>
      </c>
      <c r="D1468" s="27">
        <v>2025</v>
      </c>
      <c r="E1468" s="200"/>
      <c r="F1468" s="200" t="s">
        <v>110</v>
      </c>
      <c r="G1468" s="136">
        <v>1</v>
      </c>
      <c r="H1468" s="124">
        <v>15</v>
      </c>
      <c r="I1468" s="253">
        <v>41.511000000000003</v>
      </c>
      <c r="J1468" s="180"/>
      <c r="K1468" s="180"/>
    </row>
    <row r="1469" spans="1:11" s="154" customFormat="1" ht="63" outlineLevel="1" x14ac:dyDescent="0.25">
      <c r="A1469" s="200"/>
      <c r="B1469" s="124" t="s">
        <v>874</v>
      </c>
      <c r="C1469" s="199" t="s">
        <v>1193</v>
      </c>
      <c r="D1469" s="27">
        <v>2025</v>
      </c>
      <c r="E1469" s="200"/>
      <c r="F1469" s="200" t="s">
        <v>110</v>
      </c>
      <c r="G1469" s="136">
        <v>1</v>
      </c>
      <c r="H1469" s="124">
        <v>15</v>
      </c>
      <c r="I1469" s="253">
        <v>41.511000000000003</v>
      </c>
      <c r="J1469" s="180"/>
      <c r="K1469" s="180"/>
    </row>
    <row r="1470" spans="1:11" s="154" customFormat="1" ht="63" outlineLevel="1" x14ac:dyDescent="0.25">
      <c r="A1470" s="200"/>
      <c r="B1470" s="124" t="s">
        <v>874</v>
      </c>
      <c r="C1470" s="199" t="s">
        <v>1194</v>
      </c>
      <c r="D1470" s="27">
        <v>2025</v>
      </c>
      <c r="E1470" s="200"/>
      <c r="F1470" s="200" t="s">
        <v>110</v>
      </c>
      <c r="G1470" s="136">
        <v>1</v>
      </c>
      <c r="H1470" s="124">
        <v>15</v>
      </c>
      <c r="I1470" s="253">
        <v>41.511000000000003</v>
      </c>
      <c r="J1470" s="180"/>
      <c r="K1470" s="180"/>
    </row>
    <row r="1471" spans="1:11" s="154" customFormat="1" ht="63" outlineLevel="1" x14ac:dyDescent="0.25">
      <c r="A1471" s="200"/>
      <c r="B1471" s="124" t="s">
        <v>874</v>
      </c>
      <c r="C1471" s="199" t="s">
        <v>1195</v>
      </c>
      <c r="D1471" s="27">
        <v>2025</v>
      </c>
      <c r="E1471" s="200"/>
      <c r="F1471" s="200" t="s">
        <v>110</v>
      </c>
      <c r="G1471" s="136">
        <v>1</v>
      </c>
      <c r="H1471" s="124">
        <v>15</v>
      </c>
      <c r="I1471" s="253">
        <v>41.511000000000003</v>
      </c>
      <c r="J1471" s="180"/>
      <c r="K1471" s="180"/>
    </row>
    <row r="1472" spans="1:11" s="154" customFormat="1" ht="63" outlineLevel="1" x14ac:dyDescent="0.25">
      <c r="A1472" s="200"/>
      <c r="B1472" s="124" t="s">
        <v>874</v>
      </c>
      <c r="C1472" s="199" t="s">
        <v>1196</v>
      </c>
      <c r="D1472" s="27">
        <v>2025</v>
      </c>
      <c r="E1472" s="200"/>
      <c r="F1472" s="200" t="s">
        <v>110</v>
      </c>
      <c r="G1472" s="136">
        <v>1</v>
      </c>
      <c r="H1472" s="124">
        <v>15</v>
      </c>
      <c r="I1472" s="253">
        <v>41.511000000000003</v>
      </c>
      <c r="J1472" s="180"/>
      <c r="K1472" s="180"/>
    </row>
    <row r="1473" spans="1:11" s="154" customFormat="1" ht="63" outlineLevel="1" x14ac:dyDescent="0.25">
      <c r="A1473" s="200"/>
      <c r="B1473" s="124" t="s">
        <v>874</v>
      </c>
      <c r="C1473" s="199" t="s">
        <v>1197</v>
      </c>
      <c r="D1473" s="27">
        <v>2025</v>
      </c>
      <c r="E1473" s="200"/>
      <c r="F1473" s="200" t="s">
        <v>110</v>
      </c>
      <c r="G1473" s="136">
        <v>1</v>
      </c>
      <c r="H1473" s="124">
        <v>15</v>
      </c>
      <c r="I1473" s="253">
        <v>41.511000000000003</v>
      </c>
      <c r="J1473" s="180"/>
      <c r="K1473" s="180"/>
    </row>
    <row r="1474" spans="1:11" s="154" customFormat="1" ht="63" outlineLevel="1" x14ac:dyDescent="0.25">
      <c r="A1474" s="200"/>
      <c r="B1474" s="124" t="s">
        <v>874</v>
      </c>
      <c r="C1474" s="199" t="s">
        <v>1198</v>
      </c>
      <c r="D1474" s="27">
        <v>2025</v>
      </c>
      <c r="E1474" s="200"/>
      <c r="F1474" s="200" t="s">
        <v>110</v>
      </c>
      <c r="G1474" s="136">
        <v>1</v>
      </c>
      <c r="H1474" s="124">
        <v>15</v>
      </c>
      <c r="I1474" s="253">
        <v>41.511000000000003</v>
      </c>
      <c r="J1474" s="180"/>
      <c r="K1474" s="180"/>
    </row>
    <row r="1475" spans="1:11" s="154" customFormat="1" ht="63" outlineLevel="1" x14ac:dyDescent="0.25">
      <c r="A1475" s="200"/>
      <c r="B1475" s="124" t="s">
        <v>874</v>
      </c>
      <c r="C1475" s="199" t="s">
        <v>1199</v>
      </c>
      <c r="D1475" s="27">
        <v>2025</v>
      </c>
      <c r="E1475" s="200"/>
      <c r="F1475" s="200" t="s">
        <v>110</v>
      </c>
      <c r="G1475" s="136">
        <v>1</v>
      </c>
      <c r="H1475" s="124">
        <v>15</v>
      </c>
      <c r="I1475" s="253">
        <v>41.511000000000003</v>
      </c>
      <c r="J1475" s="180"/>
      <c r="K1475" s="180"/>
    </row>
    <row r="1476" spans="1:11" s="154" customFormat="1" ht="63" outlineLevel="1" x14ac:dyDescent="0.25">
      <c r="A1476" s="200"/>
      <c r="B1476" s="124" t="s">
        <v>874</v>
      </c>
      <c r="C1476" s="199" t="s">
        <v>1200</v>
      </c>
      <c r="D1476" s="27">
        <v>2025</v>
      </c>
      <c r="E1476" s="200"/>
      <c r="F1476" s="200" t="s">
        <v>110</v>
      </c>
      <c r="G1476" s="136">
        <v>1</v>
      </c>
      <c r="H1476" s="124">
        <v>15</v>
      </c>
      <c r="I1476" s="253">
        <v>41.511000000000003</v>
      </c>
      <c r="J1476" s="180"/>
      <c r="K1476" s="180"/>
    </row>
    <row r="1477" spans="1:11" s="154" customFormat="1" ht="63" outlineLevel="1" x14ac:dyDescent="0.25">
      <c r="A1477" s="200"/>
      <c r="B1477" s="124" t="s">
        <v>874</v>
      </c>
      <c r="C1477" s="199" t="s">
        <v>1201</v>
      </c>
      <c r="D1477" s="27">
        <v>2025</v>
      </c>
      <c r="E1477" s="200"/>
      <c r="F1477" s="200" t="s">
        <v>110</v>
      </c>
      <c r="G1477" s="136">
        <v>1</v>
      </c>
      <c r="H1477" s="124">
        <v>15</v>
      </c>
      <c r="I1477" s="253">
        <v>41.511000000000003</v>
      </c>
      <c r="J1477" s="180"/>
      <c r="K1477" s="180"/>
    </row>
    <row r="1478" spans="1:11" s="154" customFormat="1" ht="78.75" outlineLevel="1" x14ac:dyDescent="0.25">
      <c r="A1478" s="200"/>
      <c r="B1478" s="124" t="s">
        <v>874</v>
      </c>
      <c r="C1478" s="199" t="s">
        <v>1202</v>
      </c>
      <c r="D1478" s="27">
        <v>2025</v>
      </c>
      <c r="E1478" s="200"/>
      <c r="F1478" s="200" t="s">
        <v>110</v>
      </c>
      <c r="G1478" s="136">
        <v>1</v>
      </c>
      <c r="H1478" s="124">
        <v>15</v>
      </c>
      <c r="I1478" s="253">
        <v>41.511000000000003</v>
      </c>
      <c r="J1478" s="180"/>
      <c r="K1478" s="180"/>
    </row>
    <row r="1479" spans="1:11" s="154" customFormat="1" ht="78.75" outlineLevel="1" x14ac:dyDescent="0.25">
      <c r="A1479" s="200"/>
      <c r="B1479" s="124" t="s">
        <v>874</v>
      </c>
      <c r="C1479" s="199" t="s">
        <v>1203</v>
      </c>
      <c r="D1479" s="27">
        <v>2025</v>
      </c>
      <c r="E1479" s="200"/>
      <c r="F1479" s="200" t="s">
        <v>110</v>
      </c>
      <c r="G1479" s="136">
        <v>1</v>
      </c>
      <c r="H1479" s="124">
        <v>15</v>
      </c>
      <c r="I1479" s="253">
        <v>41.511000000000003</v>
      </c>
      <c r="J1479" s="180"/>
      <c r="K1479" s="180"/>
    </row>
    <row r="1480" spans="1:11" s="154" customFormat="1" ht="63" outlineLevel="1" x14ac:dyDescent="0.25">
      <c r="A1480" s="200"/>
      <c r="B1480" s="124" t="s">
        <v>874</v>
      </c>
      <c r="C1480" s="199" t="s">
        <v>1204</v>
      </c>
      <c r="D1480" s="27">
        <v>2025</v>
      </c>
      <c r="E1480" s="200"/>
      <c r="F1480" s="200" t="s">
        <v>110</v>
      </c>
      <c r="G1480" s="136">
        <v>1</v>
      </c>
      <c r="H1480" s="124">
        <v>15</v>
      </c>
      <c r="I1480" s="253">
        <v>41.511000000000003</v>
      </c>
      <c r="J1480" s="180"/>
      <c r="K1480" s="180"/>
    </row>
    <row r="1481" spans="1:11" s="154" customFormat="1" ht="63" outlineLevel="1" x14ac:dyDescent="0.25">
      <c r="A1481" s="200"/>
      <c r="B1481" s="124" t="s">
        <v>874</v>
      </c>
      <c r="C1481" s="199" t="s">
        <v>1205</v>
      </c>
      <c r="D1481" s="27">
        <v>2025</v>
      </c>
      <c r="E1481" s="200"/>
      <c r="F1481" s="200" t="s">
        <v>110</v>
      </c>
      <c r="G1481" s="136">
        <v>1</v>
      </c>
      <c r="H1481" s="124">
        <v>15</v>
      </c>
      <c r="I1481" s="253">
        <v>41.511000000000003</v>
      </c>
      <c r="J1481" s="180"/>
      <c r="K1481" s="180"/>
    </row>
    <row r="1482" spans="1:11" s="154" customFormat="1" ht="63" outlineLevel="1" x14ac:dyDescent="0.25">
      <c r="A1482" s="200"/>
      <c r="B1482" s="124" t="s">
        <v>874</v>
      </c>
      <c r="C1482" s="199" t="s">
        <v>1206</v>
      </c>
      <c r="D1482" s="27">
        <v>2025</v>
      </c>
      <c r="E1482" s="200"/>
      <c r="F1482" s="200" t="s">
        <v>110</v>
      </c>
      <c r="G1482" s="136">
        <v>1</v>
      </c>
      <c r="H1482" s="124">
        <v>15</v>
      </c>
      <c r="I1482" s="253">
        <v>41.511000000000003</v>
      </c>
      <c r="J1482" s="180"/>
      <c r="K1482" s="180"/>
    </row>
    <row r="1483" spans="1:11" s="154" customFormat="1" ht="63" outlineLevel="1" x14ac:dyDescent="0.25">
      <c r="A1483" s="200"/>
      <c r="B1483" s="124" t="s">
        <v>874</v>
      </c>
      <c r="C1483" s="199" t="s">
        <v>1207</v>
      </c>
      <c r="D1483" s="27">
        <v>2025</v>
      </c>
      <c r="E1483" s="200"/>
      <c r="F1483" s="200" t="s">
        <v>110</v>
      </c>
      <c r="G1483" s="136">
        <v>1</v>
      </c>
      <c r="H1483" s="124">
        <v>15</v>
      </c>
      <c r="I1483" s="253">
        <v>41.511000000000003</v>
      </c>
      <c r="J1483" s="180"/>
      <c r="K1483" s="180"/>
    </row>
    <row r="1484" spans="1:11" s="154" customFormat="1" ht="63" outlineLevel="1" x14ac:dyDescent="0.25">
      <c r="A1484" s="200"/>
      <c r="B1484" s="124" t="s">
        <v>874</v>
      </c>
      <c r="C1484" s="199" t="s">
        <v>1208</v>
      </c>
      <c r="D1484" s="27">
        <v>2025</v>
      </c>
      <c r="E1484" s="200"/>
      <c r="F1484" s="200" t="s">
        <v>110</v>
      </c>
      <c r="G1484" s="136">
        <v>1</v>
      </c>
      <c r="H1484" s="124">
        <v>15</v>
      </c>
      <c r="I1484" s="253">
        <v>41.511000000000003</v>
      </c>
      <c r="J1484" s="180"/>
      <c r="K1484" s="180"/>
    </row>
    <row r="1485" spans="1:11" s="154" customFormat="1" ht="63" outlineLevel="1" x14ac:dyDescent="0.25">
      <c r="A1485" s="200"/>
      <c r="B1485" s="124" t="s">
        <v>874</v>
      </c>
      <c r="C1485" s="199" t="s">
        <v>1209</v>
      </c>
      <c r="D1485" s="27">
        <v>2025</v>
      </c>
      <c r="E1485" s="200"/>
      <c r="F1485" s="200" t="s">
        <v>110</v>
      </c>
      <c r="G1485" s="136">
        <v>1</v>
      </c>
      <c r="H1485" s="124">
        <v>15</v>
      </c>
      <c r="I1485" s="253">
        <v>41.511000000000003</v>
      </c>
      <c r="J1485" s="180"/>
      <c r="K1485" s="180"/>
    </row>
    <row r="1486" spans="1:11" s="154" customFormat="1" ht="63" outlineLevel="1" x14ac:dyDescent="0.25">
      <c r="A1486" s="200"/>
      <c r="B1486" s="124" t="s">
        <v>874</v>
      </c>
      <c r="C1486" s="199" t="s">
        <v>1210</v>
      </c>
      <c r="D1486" s="27">
        <v>2025</v>
      </c>
      <c r="E1486" s="200"/>
      <c r="F1486" s="200" t="s">
        <v>110</v>
      </c>
      <c r="G1486" s="136">
        <v>1</v>
      </c>
      <c r="H1486" s="124">
        <v>15</v>
      </c>
      <c r="I1486" s="253">
        <v>41.511000000000003</v>
      </c>
      <c r="J1486" s="180"/>
      <c r="K1486" s="180"/>
    </row>
    <row r="1487" spans="1:11" s="154" customFormat="1" ht="63" outlineLevel="1" x14ac:dyDescent="0.25">
      <c r="A1487" s="200"/>
      <c r="B1487" s="124" t="s">
        <v>874</v>
      </c>
      <c r="C1487" s="199" t="s">
        <v>1211</v>
      </c>
      <c r="D1487" s="27">
        <v>2025</v>
      </c>
      <c r="E1487" s="200"/>
      <c r="F1487" s="200" t="s">
        <v>110</v>
      </c>
      <c r="G1487" s="136">
        <v>1</v>
      </c>
      <c r="H1487" s="124">
        <v>15</v>
      </c>
      <c r="I1487" s="253">
        <v>41.511000000000003</v>
      </c>
      <c r="J1487" s="180"/>
      <c r="K1487" s="180"/>
    </row>
    <row r="1488" spans="1:11" s="154" customFormat="1" ht="63" outlineLevel="1" x14ac:dyDescent="0.25">
      <c r="A1488" s="200"/>
      <c r="B1488" s="124" t="s">
        <v>874</v>
      </c>
      <c r="C1488" s="199" t="s">
        <v>1212</v>
      </c>
      <c r="D1488" s="27">
        <v>2025</v>
      </c>
      <c r="E1488" s="200"/>
      <c r="F1488" s="200" t="s">
        <v>110</v>
      </c>
      <c r="G1488" s="136">
        <v>1</v>
      </c>
      <c r="H1488" s="124">
        <v>15</v>
      </c>
      <c r="I1488" s="253">
        <v>41.511000000000003</v>
      </c>
      <c r="J1488" s="180"/>
      <c r="K1488" s="180"/>
    </row>
    <row r="1489" spans="1:11" s="154" customFormat="1" ht="63" outlineLevel="1" x14ac:dyDescent="0.25">
      <c r="A1489" s="200"/>
      <c r="B1489" s="124" t="s">
        <v>874</v>
      </c>
      <c r="C1489" s="199" t="s">
        <v>1213</v>
      </c>
      <c r="D1489" s="27">
        <v>2025</v>
      </c>
      <c r="E1489" s="200"/>
      <c r="F1489" s="200" t="s">
        <v>110</v>
      </c>
      <c r="G1489" s="136">
        <v>1</v>
      </c>
      <c r="H1489" s="124">
        <v>15</v>
      </c>
      <c r="I1489" s="253">
        <v>41.511000000000003</v>
      </c>
      <c r="J1489" s="180"/>
      <c r="K1489" s="180"/>
    </row>
    <row r="1490" spans="1:11" s="154" customFormat="1" ht="78.75" outlineLevel="1" x14ac:dyDescent="0.25">
      <c r="A1490" s="200"/>
      <c r="B1490" s="124" t="s">
        <v>874</v>
      </c>
      <c r="C1490" s="199" t="s">
        <v>1214</v>
      </c>
      <c r="D1490" s="27">
        <v>2025</v>
      </c>
      <c r="E1490" s="200"/>
      <c r="F1490" s="200" t="s">
        <v>110</v>
      </c>
      <c r="G1490" s="136">
        <v>1</v>
      </c>
      <c r="H1490" s="124">
        <v>15</v>
      </c>
      <c r="I1490" s="253">
        <v>41.511000000000003</v>
      </c>
      <c r="J1490" s="180"/>
      <c r="K1490" s="180"/>
    </row>
    <row r="1491" spans="1:11" s="154" customFormat="1" ht="63" outlineLevel="1" x14ac:dyDescent="0.25">
      <c r="A1491" s="200"/>
      <c r="B1491" s="124" t="s">
        <v>874</v>
      </c>
      <c r="C1491" s="199" t="s">
        <v>1215</v>
      </c>
      <c r="D1491" s="27">
        <v>2025</v>
      </c>
      <c r="E1491" s="200"/>
      <c r="F1491" s="200" t="s">
        <v>110</v>
      </c>
      <c r="G1491" s="136">
        <v>1</v>
      </c>
      <c r="H1491" s="124">
        <v>15</v>
      </c>
      <c r="I1491" s="253">
        <v>41.511000000000003</v>
      </c>
      <c r="J1491" s="180"/>
      <c r="K1491" s="180"/>
    </row>
    <row r="1492" spans="1:11" s="154" customFormat="1" ht="63" outlineLevel="1" x14ac:dyDescent="0.25">
      <c r="A1492" s="200"/>
      <c r="B1492" s="124" t="s">
        <v>874</v>
      </c>
      <c r="C1492" s="199" t="s">
        <v>1216</v>
      </c>
      <c r="D1492" s="27">
        <v>2025</v>
      </c>
      <c r="E1492" s="200"/>
      <c r="F1492" s="200" t="s">
        <v>110</v>
      </c>
      <c r="G1492" s="136">
        <v>1</v>
      </c>
      <c r="H1492" s="124">
        <v>15</v>
      </c>
      <c r="I1492" s="253">
        <v>41.511000000000003</v>
      </c>
      <c r="J1492" s="180"/>
      <c r="K1492" s="180"/>
    </row>
    <row r="1493" spans="1:11" s="154" customFormat="1" ht="63" outlineLevel="1" x14ac:dyDescent="0.25">
      <c r="A1493" s="200"/>
      <c r="B1493" s="124" t="s">
        <v>874</v>
      </c>
      <c r="C1493" s="199" t="s">
        <v>1217</v>
      </c>
      <c r="D1493" s="27">
        <v>2025</v>
      </c>
      <c r="E1493" s="200"/>
      <c r="F1493" s="200" t="s">
        <v>110</v>
      </c>
      <c r="G1493" s="136">
        <v>1</v>
      </c>
      <c r="H1493" s="124">
        <v>15</v>
      </c>
      <c r="I1493" s="253">
        <v>41.511000000000003</v>
      </c>
      <c r="J1493" s="180"/>
      <c r="K1493" s="180"/>
    </row>
    <row r="1494" spans="1:11" s="154" customFormat="1" ht="63" outlineLevel="1" x14ac:dyDescent="0.25">
      <c r="A1494" s="200"/>
      <c r="B1494" s="124" t="s">
        <v>874</v>
      </c>
      <c r="C1494" s="199" t="s">
        <v>1218</v>
      </c>
      <c r="D1494" s="27">
        <v>2025</v>
      </c>
      <c r="E1494" s="200"/>
      <c r="F1494" s="200" t="s">
        <v>110</v>
      </c>
      <c r="G1494" s="136">
        <v>1</v>
      </c>
      <c r="H1494" s="124">
        <v>15</v>
      </c>
      <c r="I1494" s="253">
        <v>41.511000000000003</v>
      </c>
      <c r="J1494" s="180"/>
      <c r="K1494" s="180"/>
    </row>
    <row r="1495" spans="1:11" s="154" customFormat="1" ht="63" outlineLevel="1" x14ac:dyDescent="0.25">
      <c r="A1495" s="200"/>
      <c r="B1495" s="124" t="s">
        <v>874</v>
      </c>
      <c r="C1495" s="199" t="s">
        <v>1219</v>
      </c>
      <c r="D1495" s="27">
        <v>2025</v>
      </c>
      <c r="E1495" s="200"/>
      <c r="F1495" s="200" t="s">
        <v>110</v>
      </c>
      <c r="G1495" s="136">
        <v>1</v>
      </c>
      <c r="H1495" s="124">
        <v>15</v>
      </c>
      <c r="I1495" s="253">
        <v>41.511000000000003</v>
      </c>
      <c r="J1495" s="180"/>
      <c r="K1495" s="180"/>
    </row>
    <row r="1496" spans="1:11" s="154" customFormat="1" ht="63" outlineLevel="1" x14ac:dyDescent="0.25">
      <c r="A1496" s="200"/>
      <c r="B1496" s="124" t="s">
        <v>874</v>
      </c>
      <c r="C1496" s="199" t="s">
        <v>1220</v>
      </c>
      <c r="D1496" s="27">
        <v>2025</v>
      </c>
      <c r="E1496" s="200"/>
      <c r="F1496" s="200" t="s">
        <v>110</v>
      </c>
      <c r="G1496" s="136">
        <v>1</v>
      </c>
      <c r="H1496" s="124">
        <v>15</v>
      </c>
      <c r="I1496" s="253">
        <v>41.511000000000003</v>
      </c>
      <c r="J1496" s="180"/>
      <c r="K1496" s="180"/>
    </row>
    <row r="1497" spans="1:11" s="154" customFormat="1" ht="78.75" outlineLevel="1" x14ac:dyDescent="0.25">
      <c r="A1497" s="200"/>
      <c r="B1497" s="124" t="s">
        <v>874</v>
      </c>
      <c r="C1497" s="199" t="s">
        <v>1221</v>
      </c>
      <c r="D1497" s="27">
        <v>2025</v>
      </c>
      <c r="E1497" s="200"/>
      <c r="F1497" s="200" t="s">
        <v>110</v>
      </c>
      <c r="G1497" s="136">
        <v>1</v>
      </c>
      <c r="H1497" s="124">
        <v>15</v>
      </c>
      <c r="I1497" s="253">
        <v>41.511000000000003</v>
      </c>
      <c r="J1497" s="180"/>
      <c r="K1497" s="180"/>
    </row>
    <row r="1498" spans="1:11" s="154" customFormat="1" ht="78.75" outlineLevel="1" x14ac:dyDescent="0.25">
      <c r="A1498" s="200"/>
      <c r="B1498" s="124" t="s">
        <v>874</v>
      </c>
      <c r="C1498" s="199" t="s">
        <v>1222</v>
      </c>
      <c r="D1498" s="27">
        <v>2025</v>
      </c>
      <c r="E1498" s="200"/>
      <c r="F1498" s="200" t="s">
        <v>110</v>
      </c>
      <c r="G1498" s="136">
        <v>1</v>
      </c>
      <c r="H1498" s="124">
        <v>10</v>
      </c>
      <c r="I1498" s="253">
        <v>41.511000000000003</v>
      </c>
      <c r="J1498" s="180"/>
      <c r="K1498" s="180"/>
    </row>
    <row r="1499" spans="1:11" s="154" customFormat="1" ht="78.75" outlineLevel="1" x14ac:dyDescent="0.25">
      <c r="A1499" s="200"/>
      <c r="B1499" s="124" t="s">
        <v>874</v>
      </c>
      <c r="C1499" s="199" t="s">
        <v>1223</v>
      </c>
      <c r="D1499" s="27">
        <v>2025</v>
      </c>
      <c r="E1499" s="200"/>
      <c r="F1499" s="200" t="s">
        <v>110</v>
      </c>
      <c r="G1499" s="136">
        <v>1</v>
      </c>
      <c r="H1499" s="124">
        <v>10</v>
      </c>
      <c r="I1499" s="253">
        <v>41.511000000000003</v>
      </c>
      <c r="J1499" s="180"/>
      <c r="K1499" s="180"/>
    </row>
    <row r="1500" spans="1:11" s="154" customFormat="1" ht="63" outlineLevel="1" x14ac:dyDescent="0.25">
      <c r="A1500" s="200"/>
      <c r="B1500" s="124" t="s">
        <v>874</v>
      </c>
      <c r="C1500" s="199" t="s">
        <v>1224</v>
      </c>
      <c r="D1500" s="27">
        <v>2025</v>
      </c>
      <c r="E1500" s="200"/>
      <c r="F1500" s="200" t="s">
        <v>110</v>
      </c>
      <c r="G1500" s="136">
        <v>1</v>
      </c>
      <c r="H1500" s="124">
        <v>15</v>
      </c>
      <c r="I1500" s="253">
        <v>41.511000000000003</v>
      </c>
      <c r="J1500" s="180"/>
      <c r="K1500" s="180"/>
    </row>
    <row r="1501" spans="1:11" s="154" customFormat="1" ht="63" outlineLevel="1" x14ac:dyDescent="0.25">
      <c r="A1501" s="200"/>
      <c r="B1501" s="124" t="s">
        <v>874</v>
      </c>
      <c r="C1501" s="199" t="s">
        <v>1225</v>
      </c>
      <c r="D1501" s="27">
        <v>2025</v>
      </c>
      <c r="E1501" s="200"/>
      <c r="F1501" s="200" t="s">
        <v>110</v>
      </c>
      <c r="G1501" s="136">
        <v>1</v>
      </c>
      <c r="H1501" s="124">
        <v>15</v>
      </c>
      <c r="I1501" s="253">
        <v>41.511000000000003</v>
      </c>
      <c r="J1501" s="180"/>
      <c r="K1501" s="180"/>
    </row>
    <row r="1502" spans="1:11" s="154" customFormat="1" ht="63" outlineLevel="1" x14ac:dyDescent="0.25">
      <c r="A1502" s="200"/>
      <c r="B1502" s="124" t="s">
        <v>874</v>
      </c>
      <c r="C1502" s="199" t="s">
        <v>1226</v>
      </c>
      <c r="D1502" s="27">
        <v>2025</v>
      </c>
      <c r="E1502" s="200"/>
      <c r="F1502" s="200" t="s">
        <v>110</v>
      </c>
      <c r="G1502" s="136">
        <v>1</v>
      </c>
      <c r="H1502" s="124">
        <v>15</v>
      </c>
      <c r="I1502" s="253">
        <v>41.511000000000003</v>
      </c>
      <c r="J1502" s="180"/>
      <c r="K1502" s="180"/>
    </row>
    <row r="1503" spans="1:11" s="154" customFormat="1" ht="63" outlineLevel="1" x14ac:dyDescent="0.25">
      <c r="A1503" s="200"/>
      <c r="B1503" s="124" t="s">
        <v>874</v>
      </c>
      <c r="C1503" s="199" t="s">
        <v>1227</v>
      </c>
      <c r="D1503" s="27">
        <v>2025</v>
      </c>
      <c r="E1503" s="200"/>
      <c r="F1503" s="200" t="s">
        <v>110</v>
      </c>
      <c r="G1503" s="136">
        <v>1</v>
      </c>
      <c r="H1503" s="124">
        <v>15</v>
      </c>
      <c r="I1503" s="253">
        <v>41.511000000000003</v>
      </c>
      <c r="J1503" s="180"/>
      <c r="K1503" s="180"/>
    </row>
    <row r="1504" spans="1:11" s="154" customFormat="1" ht="63" outlineLevel="1" x14ac:dyDescent="0.25">
      <c r="A1504" s="200"/>
      <c r="B1504" s="124" t="s">
        <v>874</v>
      </c>
      <c r="C1504" s="199" t="s">
        <v>1228</v>
      </c>
      <c r="D1504" s="27">
        <v>2025</v>
      </c>
      <c r="E1504" s="200"/>
      <c r="F1504" s="200" t="s">
        <v>110</v>
      </c>
      <c r="G1504" s="136">
        <v>1</v>
      </c>
      <c r="H1504" s="124">
        <v>15</v>
      </c>
      <c r="I1504" s="253">
        <v>41.511000000000003</v>
      </c>
      <c r="J1504" s="180"/>
      <c r="K1504" s="180"/>
    </row>
    <row r="1505" spans="1:11" s="154" customFormat="1" ht="63" outlineLevel="1" x14ac:dyDescent="0.25">
      <c r="A1505" s="200"/>
      <c r="B1505" s="124" t="s">
        <v>874</v>
      </c>
      <c r="C1505" s="199" t="s">
        <v>1229</v>
      </c>
      <c r="D1505" s="27">
        <v>2025</v>
      </c>
      <c r="E1505" s="200"/>
      <c r="F1505" s="200" t="s">
        <v>110</v>
      </c>
      <c r="G1505" s="136">
        <v>1</v>
      </c>
      <c r="H1505" s="124">
        <v>15</v>
      </c>
      <c r="I1505" s="253">
        <v>41.511000000000003</v>
      </c>
      <c r="J1505" s="180"/>
      <c r="K1505" s="180"/>
    </row>
    <row r="1506" spans="1:11" s="154" customFormat="1" ht="63" outlineLevel="1" x14ac:dyDescent="0.25">
      <c r="A1506" s="200"/>
      <c r="B1506" s="124" t="s">
        <v>874</v>
      </c>
      <c r="C1506" s="199" t="s">
        <v>1230</v>
      </c>
      <c r="D1506" s="27">
        <v>2025</v>
      </c>
      <c r="E1506" s="200"/>
      <c r="F1506" s="200" t="s">
        <v>110</v>
      </c>
      <c r="G1506" s="136">
        <v>1</v>
      </c>
      <c r="H1506" s="124">
        <v>15</v>
      </c>
      <c r="I1506" s="253">
        <v>41.511000000000003</v>
      </c>
      <c r="J1506" s="180"/>
      <c r="K1506" s="180"/>
    </row>
    <row r="1507" spans="1:11" s="154" customFormat="1" ht="63" outlineLevel="1" x14ac:dyDescent="0.25">
      <c r="A1507" s="200"/>
      <c r="B1507" s="124" t="s">
        <v>874</v>
      </c>
      <c r="C1507" s="199" t="s">
        <v>1231</v>
      </c>
      <c r="D1507" s="27">
        <v>2025</v>
      </c>
      <c r="E1507" s="200"/>
      <c r="F1507" s="200" t="s">
        <v>110</v>
      </c>
      <c r="G1507" s="136">
        <v>1</v>
      </c>
      <c r="H1507" s="124">
        <v>15</v>
      </c>
      <c r="I1507" s="253">
        <v>41.511000000000003</v>
      </c>
      <c r="J1507" s="180"/>
      <c r="K1507" s="180"/>
    </row>
    <row r="1508" spans="1:11" s="154" customFormat="1" ht="63" outlineLevel="1" x14ac:dyDescent="0.25">
      <c r="A1508" s="200"/>
      <c r="B1508" s="124" t="s">
        <v>874</v>
      </c>
      <c r="C1508" s="199" t="s">
        <v>1232</v>
      </c>
      <c r="D1508" s="27">
        <v>2025</v>
      </c>
      <c r="E1508" s="200"/>
      <c r="F1508" s="200" t="s">
        <v>110</v>
      </c>
      <c r="G1508" s="136">
        <v>1</v>
      </c>
      <c r="H1508" s="124">
        <v>15</v>
      </c>
      <c r="I1508" s="253">
        <v>41.511000000000003</v>
      </c>
      <c r="J1508" s="180"/>
      <c r="K1508" s="180"/>
    </row>
    <row r="1509" spans="1:11" s="154" customFormat="1" ht="63" outlineLevel="1" x14ac:dyDescent="0.25">
      <c r="A1509" s="200"/>
      <c r="B1509" s="124" t="s">
        <v>874</v>
      </c>
      <c r="C1509" s="199" t="s">
        <v>1233</v>
      </c>
      <c r="D1509" s="27">
        <v>2025</v>
      </c>
      <c r="E1509" s="200"/>
      <c r="F1509" s="200" t="s">
        <v>110</v>
      </c>
      <c r="G1509" s="136">
        <v>1</v>
      </c>
      <c r="H1509" s="124">
        <v>15</v>
      </c>
      <c r="I1509" s="253">
        <v>41.511000000000003</v>
      </c>
      <c r="J1509" s="180"/>
      <c r="K1509" s="180"/>
    </row>
    <row r="1510" spans="1:11" s="154" customFormat="1" ht="63" outlineLevel="1" x14ac:dyDescent="0.25">
      <c r="A1510" s="200"/>
      <c r="B1510" s="124" t="s">
        <v>874</v>
      </c>
      <c r="C1510" s="199" t="s">
        <v>1234</v>
      </c>
      <c r="D1510" s="27">
        <v>2025</v>
      </c>
      <c r="E1510" s="200"/>
      <c r="F1510" s="200" t="s">
        <v>110</v>
      </c>
      <c r="G1510" s="136">
        <v>1</v>
      </c>
      <c r="H1510" s="124">
        <v>15</v>
      </c>
      <c r="I1510" s="253">
        <v>41.511000000000003</v>
      </c>
      <c r="J1510" s="180"/>
      <c r="K1510" s="180"/>
    </row>
    <row r="1511" spans="1:11" s="154" customFormat="1" ht="63" outlineLevel="1" x14ac:dyDescent="0.25">
      <c r="A1511" s="200"/>
      <c r="B1511" s="124" t="s">
        <v>874</v>
      </c>
      <c r="C1511" s="199" t="s">
        <v>1235</v>
      </c>
      <c r="D1511" s="27">
        <v>2025</v>
      </c>
      <c r="E1511" s="200"/>
      <c r="F1511" s="200" t="s">
        <v>110</v>
      </c>
      <c r="G1511" s="136">
        <v>1</v>
      </c>
      <c r="H1511" s="124">
        <v>15</v>
      </c>
      <c r="I1511" s="253">
        <v>41.511000000000003</v>
      </c>
      <c r="J1511" s="180"/>
      <c r="K1511" s="180"/>
    </row>
    <row r="1512" spans="1:11" s="154" customFormat="1" ht="63" outlineLevel="1" x14ac:dyDescent="0.25">
      <c r="A1512" s="200"/>
      <c r="B1512" s="124" t="s">
        <v>874</v>
      </c>
      <c r="C1512" s="199" t="s">
        <v>1236</v>
      </c>
      <c r="D1512" s="27">
        <v>2025</v>
      </c>
      <c r="E1512" s="200"/>
      <c r="F1512" s="200" t="s">
        <v>110</v>
      </c>
      <c r="G1512" s="136">
        <v>1</v>
      </c>
      <c r="H1512" s="124">
        <v>15</v>
      </c>
      <c r="I1512" s="253">
        <v>41.511000000000003</v>
      </c>
      <c r="J1512" s="180"/>
      <c r="K1512" s="180"/>
    </row>
    <row r="1513" spans="1:11" s="154" customFormat="1" ht="63" outlineLevel="1" x14ac:dyDescent="0.25">
      <c r="A1513" s="200"/>
      <c r="B1513" s="124" t="s">
        <v>874</v>
      </c>
      <c r="C1513" s="199" t="s">
        <v>1237</v>
      </c>
      <c r="D1513" s="27">
        <v>2025</v>
      </c>
      <c r="E1513" s="200"/>
      <c r="F1513" s="200" t="s">
        <v>110</v>
      </c>
      <c r="G1513" s="136">
        <v>1</v>
      </c>
      <c r="H1513" s="124">
        <v>15</v>
      </c>
      <c r="I1513" s="253">
        <v>41.511000000000003</v>
      </c>
      <c r="J1513" s="180"/>
      <c r="K1513" s="180"/>
    </row>
    <row r="1514" spans="1:11" s="154" customFormat="1" ht="63" outlineLevel="1" x14ac:dyDescent="0.25">
      <c r="A1514" s="200"/>
      <c r="B1514" s="124" t="s">
        <v>874</v>
      </c>
      <c r="C1514" s="199" t="s">
        <v>1238</v>
      </c>
      <c r="D1514" s="27">
        <v>2025</v>
      </c>
      <c r="E1514" s="200"/>
      <c r="F1514" s="200" t="s">
        <v>110</v>
      </c>
      <c r="G1514" s="136">
        <v>1</v>
      </c>
      <c r="H1514" s="124">
        <v>15</v>
      </c>
      <c r="I1514" s="253">
        <v>41.511000000000003</v>
      </c>
      <c r="J1514" s="180"/>
      <c r="K1514" s="180"/>
    </row>
    <row r="1515" spans="1:11" s="154" customFormat="1" ht="63" outlineLevel="1" x14ac:dyDescent="0.25">
      <c r="A1515" s="200"/>
      <c r="B1515" s="124" t="s">
        <v>874</v>
      </c>
      <c r="C1515" s="199" t="s">
        <v>1239</v>
      </c>
      <c r="D1515" s="27">
        <v>2025</v>
      </c>
      <c r="E1515" s="200"/>
      <c r="F1515" s="200" t="s">
        <v>110</v>
      </c>
      <c r="G1515" s="136">
        <v>1</v>
      </c>
      <c r="H1515" s="124">
        <v>15</v>
      </c>
      <c r="I1515" s="253">
        <v>41.511000000000003</v>
      </c>
      <c r="J1515" s="180"/>
      <c r="K1515" s="180"/>
    </row>
    <row r="1516" spans="1:11" s="154" customFormat="1" ht="78.75" outlineLevel="1" x14ac:dyDescent="0.25">
      <c r="A1516" s="200"/>
      <c r="B1516" s="124" t="s">
        <v>874</v>
      </c>
      <c r="C1516" s="199" t="s">
        <v>1240</v>
      </c>
      <c r="D1516" s="27">
        <v>2025</v>
      </c>
      <c r="E1516" s="200"/>
      <c r="F1516" s="200" t="s">
        <v>110</v>
      </c>
      <c r="G1516" s="136">
        <v>1</v>
      </c>
      <c r="H1516" s="124">
        <v>15</v>
      </c>
      <c r="I1516" s="253">
        <v>41.511000000000003</v>
      </c>
      <c r="J1516" s="180"/>
      <c r="K1516" s="180"/>
    </row>
    <row r="1517" spans="1:11" s="154" customFormat="1" ht="78.75" outlineLevel="1" x14ac:dyDescent="0.25">
      <c r="A1517" s="200"/>
      <c r="B1517" s="124" t="s">
        <v>874</v>
      </c>
      <c r="C1517" s="199" t="s">
        <v>1241</v>
      </c>
      <c r="D1517" s="27">
        <v>2025</v>
      </c>
      <c r="E1517" s="200"/>
      <c r="F1517" s="200" t="s">
        <v>110</v>
      </c>
      <c r="G1517" s="136">
        <v>1</v>
      </c>
      <c r="H1517" s="124">
        <v>15</v>
      </c>
      <c r="I1517" s="253">
        <v>41.511000000000003</v>
      </c>
      <c r="J1517" s="180"/>
      <c r="K1517" s="180"/>
    </row>
    <row r="1518" spans="1:11" s="154" customFormat="1" ht="78.75" outlineLevel="1" x14ac:dyDescent="0.25">
      <c r="A1518" s="200"/>
      <c r="B1518" s="124" t="s">
        <v>874</v>
      </c>
      <c r="C1518" s="199" t="s">
        <v>1242</v>
      </c>
      <c r="D1518" s="27">
        <v>2025</v>
      </c>
      <c r="E1518" s="200"/>
      <c r="F1518" s="200" t="s">
        <v>110</v>
      </c>
      <c r="G1518" s="136">
        <v>1</v>
      </c>
      <c r="H1518" s="124">
        <v>15</v>
      </c>
      <c r="I1518" s="253">
        <v>41.511000000000003</v>
      </c>
      <c r="J1518" s="180"/>
      <c r="K1518" s="180"/>
    </row>
    <row r="1519" spans="1:11" s="154" customFormat="1" ht="78.75" outlineLevel="1" x14ac:dyDescent="0.25">
      <c r="A1519" s="200"/>
      <c r="B1519" s="124" t="s">
        <v>874</v>
      </c>
      <c r="C1519" s="199" t="s">
        <v>1243</v>
      </c>
      <c r="D1519" s="27">
        <v>2025</v>
      </c>
      <c r="E1519" s="200"/>
      <c r="F1519" s="200" t="s">
        <v>110</v>
      </c>
      <c r="G1519" s="136">
        <v>1</v>
      </c>
      <c r="H1519" s="124">
        <v>15</v>
      </c>
      <c r="I1519" s="253">
        <v>41.511000000000003</v>
      </c>
      <c r="J1519" s="180"/>
      <c r="K1519" s="180"/>
    </row>
    <row r="1520" spans="1:11" s="154" customFormat="1" ht="78.75" outlineLevel="1" x14ac:dyDescent="0.25">
      <c r="A1520" s="200"/>
      <c r="B1520" s="124" t="s">
        <v>874</v>
      </c>
      <c r="C1520" s="199" t="s">
        <v>1244</v>
      </c>
      <c r="D1520" s="27">
        <v>2025</v>
      </c>
      <c r="E1520" s="200"/>
      <c r="F1520" s="200" t="s">
        <v>110</v>
      </c>
      <c r="G1520" s="136">
        <v>1</v>
      </c>
      <c r="H1520" s="124">
        <v>15</v>
      </c>
      <c r="I1520" s="253">
        <v>41.511000000000003</v>
      </c>
      <c r="J1520" s="180"/>
      <c r="K1520" s="180"/>
    </row>
    <row r="1521" spans="1:11" s="154" customFormat="1" ht="39" outlineLevel="1" thickBot="1" x14ac:dyDescent="0.3">
      <c r="A1521" s="200"/>
      <c r="B1521" s="124" t="s">
        <v>874</v>
      </c>
      <c r="C1521" s="254" t="s">
        <v>1245</v>
      </c>
      <c r="D1521" s="27">
        <v>2025</v>
      </c>
      <c r="E1521" s="255"/>
      <c r="F1521" s="200" t="s">
        <v>110</v>
      </c>
      <c r="G1521" s="136">
        <v>1</v>
      </c>
      <c r="H1521" s="256">
        <v>12</v>
      </c>
      <c r="I1521" s="257">
        <f>41511/1000</f>
        <v>41.511000000000003</v>
      </c>
      <c r="J1521" s="180"/>
      <c r="K1521" s="180"/>
    </row>
    <row r="1522" spans="1:11" s="154" customFormat="1" ht="39" outlineLevel="1" thickBot="1" x14ac:dyDescent="0.3">
      <c r="A1522" s="200"/>
      <c r="B1522" s="124" t="s">
        <v>874</v>
      </c>
      <c r="C1522" s="254" t="s">
        <v>1246</v>
      </c>
      <c r="D1522" s="27">
        <v>2025</v>
      </c>
      <c r="E1522" s="255"/>
      <c r="F1522" s="200" t="s">
        <v>110</v>
      </c>
      <c r="G1522" s="136">
        <v>1</v>
      </c>
      <c r="H1522" s="256">
        <v>15</v>
      </c>
      <c r="I1522" s="257">
        <f t="shared" ref="I1522:I1581" si="9">41511/1000</f>
        <v>41.511000000000003</v>
      </c>
      <c r="J1522" s="180"/>
      <c r="K1522" s="180"/>
    </row>
    <row r="1523" spans="1:11" s="154" customFormat="1" ht="39" outlineLevel="1" thickBot="1" x14ac:dyDescent="0.3">
      <c r="A1523" s="200"/>
      <c r="B1523" s="124" t="s">
        <v>874</v>
      </c>
      <c r="C1523" s="254" t="s">
        <v>1247</v>
      </c>
      <c r="D1523" s="27">
        <v>2025</v>
      </c>
      <c r="E1523" s="255"/>
      <c r="F1523" s="200" t="s">
        <v>110</v>
      </c>
      <c r="G1523" s="136">
        <v>1</v>
      </c>
      <c r="H1523" s="256">
        <v>15</v>
      </c>
      <c r="I1523" s="257">
        <f t="shared" si="9"/>
        <v>41.511000000000003</v>
      </c>
      <c r="J1523" s="180"/>
      <c r="K1523" s="180"/>
    </row>
    <row r="1524" spans="1:11" s="154" customFormat="1" ht="39" outlineLevel="1" thickBot="1" x14ac:dyDescent="0.3">
      <c r="A1524" s="200"/>
      <c r="B1524" s="124" t="s">
        <v>874</v>
      </c>
      <c r="C1524" s="254" t="s">
        <v>1248</v>
      </c>
      <c r="D1524" s="27">
        <v>2025</v>
      </c>
      <c r="E1524" s="255"/>
      <c r="F1524" s="200" t="s">
        <v>110</v>
      </c>
      <c r="G1524" s="136">
        <v>1</v>
      </c>
      <c r="H1524" s="256">
        <v>15</v>
      </c>
      <c r="I1524" s="257">
        <f t="shared" si="9"/>
        <v>41.511000000000003</v>
      </c>
      <c r="J1524" s="180"/>
      <c r="K1524" s="180"/>
    </row>
    <row r="1525" spans="1:11" s="154" customFormat="1" ht="39" outlineLevel="1" thickBot="1" x14ac:dyDescent="0.3">
      <c r="A1525" s="200"/>
      <c r="B1525" s="124" t="s">
        <v>874</v>
      </c>
      <c r="C1525" s="254" t="s">
        <v>1249</v>
      </c>
      <c r="D1525" s="27">
        <v>2025</v>
      </c>
      <c r="E1525" s="255"/>
      <c r="F1525" s="200" t="s">
        <v>110</v>
      </c>
      <c r="G1525" s="136">
        <v>1</v>
      </c>
      <c r="H1525" s="256">
        <v>15</v>
      </c>
      <c r="I1525" s="257">
        <f t="shared" si="9"/>
        <v>41.511000000000003</v>
      </c>
      <c r="J1525" s="180"/>
      <c r="K1525" s="180"/>
    </row>
    <row r="1526" spans="1:11" s="154" customFormat="1" ht="39" outlineLevel="1" thickBot="1" x14ac:dyDescent="0.3">
      <c r="A1526" s="200"/>
      <c r="B1526" s="124" t="s">
        <v>874</v>
      </c>
      <c r="C1526" s="254" t="s">
        <v>1250</v>
      </c>
      <c r="D1526" s="27">
        <v>2025</v>
      </c>
      <c r="E1526" s="255"/>
      <c r="F1526" s="200" t="s">
        <v>110</v>
      </c>
      <c r="G1526" s="136">
        <v>1</v>
      </c>
      <c r="H1526" s="256">
        <v>15</v>
      </c>
      <c r="I1526" s="257">
        <f t="shared" si="9"/>
        <v>41.511000000000003</v>
      </c>
      <c r="J1526" s="180"/>
      <c r="K1526" s="180"/>
    </row>
    <row r="1527" spans="1:11" s="154" customFormat="1" ht="39" outlineLevel="1" thickBot="1" x14ac:dyDescent="0.3">
      <c r="A1527" s="200"/>
      <c r="B1527" s="124" t="s">
        <v>874</v>
      </c>
      <c r="C1527" s="254" t="s">
        <v>1251</v>
      </c>
      <c r="D1527" s="27">
        <v>2025</v>
      </c>
      <c r="E1527" s="255"/>
      <c r="F1527" s="200" t="s">
        <v>110</v>
      </c>
      <c r="G1527" s="136">
        <v>1</v>
      </c>
      <c r="H1527" s="256">
        <v>15</v>
      </c>
      <c r="I1527" s="257">
        <f t="shared" si="9"/>
        <v>41.511000000000003</v>
      </c>
      <c r="J1527" s="180"/>
      <c r="K1527" s="180"/>
    </row>
    <row r="1528" spans="1:11" s="154" customFormat="1" ht="39" outlineLevel="1" thickBot="1" x14ac:dyDescent="0.3">
      <c r="A1528" s="200"/>
      <c r="B1528" s="124" t="s">
        <v>874</v>
      </c>
      <c r="C1528" s="254" t="s">
        <v>1252</v>
      </c>
      <c r="D1528" s="27">
        <v>2025</v>
      </c>
      <c r="E1528" s="255"/>
      <c r="F1528" s="200" t="s">
        <v>110</v>
      </c>
      <c r="G1528" s="136">
        <v>1</v>
      </c>
      <c r="H1528" s="256">
        <v>12</v>
      </c>
      <c r="I1528" s="257">
        <f t="shared" si="9"/>
        <v>41.511000000000003</v>
      </c>
      <c r="J1528" s="180"/>
      <c r="K1528" s="180"/>
    </row>
    <row r="1529" spans="1:11" s="154" customFormat="1" ht="39" outlineLevel="1" thickBot="1" x14ac:dyDescent="0.3">
      <c r="A1529" s="200"/>
      <c r="B1529" s="124" t="s">
        <v>874</v>
      </c>
      <c r="C1529" s="254" t="s">
        <v>1253</v>
      </c>
      <c r="D1529" s="27">
        <v>2025</v>
      </c>
      <c r="E1529" s="255"/>
      <c r="F1529" s="200" t="s">
        <v>110</v>
      </c>
      <c r="G1529" s="136">
        <v>1</v>
      </c>
      <c r="H1529" s="256">
        <v>10</v>
      </c>
      <c r="I1529" s="257">
        <f t="shared" si="9"/>
        <v>41.511000000000003</v>
      </c>
      <c r="J1529" s="180"/>
      <c r="K1529" s="180"/>
    </row>
    <row r="1530" spans="1:11" s="154" customFormat="1" ht="39" outlineLevel="1" thickBot="1" x14ac:dyDescent="0.3">
      <c r="A1530" s="200"/>
      <c r="B1530" s="124" t="s">
        <v>874</v>
      </c>
      <c r="C1530" s="254" t="s">
        <v>1254</v>
      </c>
      <c r="D1530" s="27">
        <v>2025</v>
      </c>
      <c r="E1530" s="255"/>
      <c r="F1530" s="200" t="s">
        <v>110</v>
      </c>
      <c r="G1530" s="136">
        <v>1</v>
      </c>
      <c r="H1530" s="256">
        <v>15</v>
      </c>
      <c r="I1530" s="257">
        <f t="shared" si="9"/>
        <v>41.511000000000003</v>
      </c>
      <c r="J1530" s="180"/>
      <c r="K1530" s="180"/>
    </row>
    <row r="1531" spans="1:11" s="154" customFormat="1" ht="39" outlineLevel="1" thickBot="1" x14ac:dyDescent="0.3">
      <c r="A1531" s="200"/>
      <c r="B1531" s="124" t="s">
        <v>874</v>
      </c>
      <c r="C1531" s="254" t="s">
        <v>1255</v>
      </c>
      <c r="D1531" s="27">
        <v>2025</v>
      </c>
      <c r="E1531" s="255"/>
      <c r="F1531" s="200" t="s">
        <v>110</v>
      </c>
      <c r="G1531" s="136">
        <v>1</v>
      </c>
      <c r="H1531" s="256">
        <v>12</v>
      </c>
      <c r="I1531" s="257">
        <f t="shared" si="9"/>
        <v>41.511000000000003</v>
      </c>
      <c r="J1531" s="180"/>
      <c r="K1531" s="180"/>
    </row>
    <row r="1532" spans="1:11" s="154" customFormat="1" ht="39" outlineLevel="1" thickBot="1" x14ac:dyDescent="0.3">
      <c r="A1532" s="200"/>
      <c r="B1532" s="124" t="s">
        <v>874</v>
      </c>
      <c r="C1532" s="254" t="s">
        <v>1256</v>
      </c>
      <c r="D1532" s="27">
        <v>2025</v>
      </c>
      <c r="E1532" s="255"/>
      <c r="F1532" s="200" t="s">
        <v>110</v>
      </c>
      <c r="G1532" s="136">
        <v>1</v>
      </c>
      <c r="H1532" s="256">
        <v>10</v>
      </c>
      <c r="I1532" s="257">
        <f t="shared" si="9"/>
        <v>41.511000000000003</v>
      </c>
      <c r="J1532" s="180"/>
      <c r="K1532" s="180"/>
    </row>
    <row r="1533" spans="1:11" s="154" customFormat="1" ht="39" outlineLevel="1" thickBot="1" x14ac:dyDescent="0.3">
      <c r="A1533" s="200"/>
      <c r="B1533" s="124" t="s">
        <v>874</v>
      </c>
      <c r="C1533" s="254" t="s">
        <v>1257</v>
      </c>
      <c r="D1533" s="27">
        <v>2025</v>
      </c>
      <c r="E1533" s="255"/>
      <c r="F1533" s="200" t="s">
        <v>110</v>
      </c>
      <c r="G1533" s="136">
        <v>1</v>
      </c>
      <c r="H1533" s="256">
        <v>15</v>
      </c>
      <c r="I1533" s="257">
        <f t="shared" si="9"/>
        <v>41.511000000000003</v>
      </c>
      <c r="J1533" s="180"/>
      <c r="K1533" s="180"/>
    </row>
    <row r="1534" spans="1:11" s="154" customFormat="1" ht="39" outlineLevel="1" thickBot="1" x14ac:dyDescent="0.3">
      <c r="A1534" s="200"/>
      <c r="B1534" s="124" t="s">
        <v>874</v>
      </c>
      <c r="C1534" s="254" t="s">
        <v>1258</v>
      </c>
      <c r="D1534" s="27">
        <v>2025</v>
      </c>
      <c r="E1534" s="255"/>
      <c r="F1534" s="200" t="s">
        <v>110</v>
      </c>
      <c r="G1534" s="136">
        <v>1</v>
      </c>
      <c r="H1534" s="256">
        <v>15</v>
      </c>
      <c r="I1534" s="257">
        <f t="shared" si="9"/>
        <v>41.511000000000003</v>
      </c>
      <c r="J1534" s="180"/>
      <c r="K1534" s="180"/>
    </row>
    <row r="1535" spans="1:11" s="154" customFormat="1" ht="26.25" outlineLevel="1" thickBot="1" x14ac:dyDescent="0.3">
      <c r="A1535" s="200"/>
      <c r="B1535" s="124" t="s">
        <v>874</v>
      </c>
      <c r="C1535" s="254" t="s">
        <v>1259</v>
      </c>
      <c r="D1535" s="27">
        <v>2025</v>
      </c>
      <c r="E1535" s="255"/>
      <c r="F1535" s="200" t="s">
        <v>110</v>
      </c>
      <c r="G1535" s="136">
        <v>1</v>
      </c>
      <c r="H1535" s="256">
        <v>15</v>
      </c>
      <c r="I1535" s="257">
        <f t="shared" si="9"/>
        <v>41.511000000000003</v>
      </c>
      <c r="J1535" s="180"/>
      <c r="K1535" s="180"/>
    </row>
    <row r="1536" spans="1:11" s="154" customFormat="1" ht="39" outlineLevel="1" thickBot="1" x14ac:dyDescent="0.3">
      <c r="A1536" s="200"/>
      <c r="B1536" s="124" t="s">
        <v>874</v>
      </c>
      <c r="C1536" s="254" t="s">
        <v>1260</v>
      </c>
      <c r="D1536" s="27">
        <v>2025</v>
      </c>
      <c r="E1536" s="255"/>
      <c r="F1536" s="200" t="s">
        <v>110</v>
      </c>
      <c r="G1536" s="136">
        <v>1</v>
      </c>
      <c r="H1536" s="256">
        <v>12</v>
      </c>
      <c r="I1536" s="257">
        <f t="shared" si="9"/>
        <v>41.511000000000003</v>
      </c>
      <c r="J1536" s="180"/>
      <c r="K1536" s="180"/>
    </row>
    <row r="1537" spans="1:11" s="154" customFormat="1" ht="39" outlineLevel="1" thickBot="1" x14ac:dyDescent="0.3">
      <c r="A1537" s="200"/>
      <c r="B1537" s="124" t="s">
        <v>874</v>
      </c>
      <c r="C1537" s="254" t="s">
        <v>1261</v>
      </c>
      <c r="D1537" s="27">
        <v>2025</v>
      </c>
      <c r="E1537" s="255"/>
      <c r="F1537" s="200" t="s">
        <v>110</v>
      </c>
      <c r="G1537" s="136">
        <v>1</v>
      </c>
      <c r="H1537" s="256">
        <v>15</v>
      </c>
      <c r="I1537" s="257">
        <f t="shared" si="9"/>
        <v>41.511000000000003</v>
      </c>
      <c r="J1537" s="180"/>
      <c r="K1537" s="180"/>
    </row>
    <row r="1538" spans="1:11" s="154" customFormat="1" ht="39" outlineLevel="1" thickBot="1" x14ac:dyDescent="0.3">
      <c r="A1538" s="200"/>
      <c r="B1538" s="124" t="s">
        <v>874</v>
      </c>
      <c r="C1538" s="254" t="s">
        <v>1262</v>
      </c>
      <c r="D1538" s="27">
        <v>2025</v>
      </c>
      <c r="E1538" s="255"/>
      <c r="F1538" s="200" t="s">
        <v>110</v>
      </c>
      <c r="G1538" s="136">
        <v>1</v>
      </c>
      <c r="H1538" s="256">
        <v>15</v>
      </c>
      <c r="I1538" s="257">
        <f t="shared" si="9"/>
        <v>41.511000000000003</v>
      </c>
      <c r="J1538" s="180"/>
      <c r="K1538" s="180"/>
    </row>
    <row r="1539" spans="1:11" s="154" customFormat="1" ht="26.25" outlineLevel="1" thickBot="1" x14ac:dyDescent="0.3">
      <c r="A1539" s="200"/>
      <c r="B1539" s="124" t="s">
        <v>874</v>
      </c>
      <c r="C1539" s="254" t="s">
        <v>1263</v>
      </c>
      <c r="D1539" s="27">
        <v>2025</v>
      </c>
      <c r="E1539" s="255"/>
      <c r="F1539" s="200" t="s">
        <v>110</v>
      </c>
      <c r="G1539" s="136">
        <v>1</v>
      </c>
      <c r="H1539" s="256">
        <v>15</v>
      </c>
      <c r="I1539" s="257">
        <f t="shared" si="9"/>
        <v>41.511000000000003</v>
      </c>
      <c r="J1539" s="180"/>
      <c r="K1539" s="180"/>
    </row>
    <row r="1540" spans="1:11" s="154" customFormat="1" ht="26.25" outlineLevel="1" thickBot="1" x14ac:dyDescent="0.3">
      <c r="A1540" s="200"/>
      <c r="B1540" s="124" t="s">
        <v>874</v>
      </c>
      <c r="C1540" s="254" t="s">
        <v>1264</v>
      </c>
      <c r="D1540" s="27">
        <v>2025</v>
      </c>
      <c r="E1540" s="255"/>
      <c r="F1540" s="200" t="s">
        <v>110</v>
      </c>
      <c r="G1540" s="136">
        <v>1</v>
      </c>
      <c r="H1540" s="256">
        <v>15</v>
      </c>
      <c r="I1540" s="257">
        <f t="shared" si="9"/>
        <v>41.511000000000003</v>
      </c>
      <c r="J1540" s="180"/>
      <c r="K1540" s="180"/>
    </row>
    <row r="1541" spans="1:11" s="154" customFormat="1" ht="39" outlineLevel="1" thickBot="1" x14ac:dyDescent="0.3">
      <c r="A1541" s="200"/>
      <c r="B1541" s="124" t="s">
        <v>874</v>
      </c>
      <c r="C1541" s="254" t="s">
        <v>1265</v>
      </c>
      <c r="D1541" s="27">
        <v>2025</v>
      </c>
      <c r="E1541" s="255"/>
      <c r="F1541" s="200" t="s">
        <v>110</v>
      </c>
      <c r="G1541" s="136">
        <v>1</v>
      </c>
      <c r="H1541" s="256">
        <v>12</v>
      </c>
      <c r="I1541" s="257">
        <f t="shared" si="9"/>
        <v>41.511000000000003</v>
      </c>
      <c r="J1541" s="180"/>
      <c r="K1541" s="180"/>
    </row>
    <row r="1542" spans="1:11" s="154" customFormat="1" ht="51.75" outlineLevel="1" thickBot="1" x14ac:dyDescent="0.3">
      <c r="A1542" s="200"/>
      <c r="B1542" s="124" t="s">
        <v>874</v>
      </c>
      <c r="C1542" s="258" t="s">
        <v>1266</v>
      </c>
      <c r="D1542" s="27">
        <v>2025</v>
      </c>
      <c r="E1542" s="255"/>
      <c r="F1542" s="200" t="s">
        <v>110</v>
      </c>
      <c r="G1542" s="136">
        <v>1</v>
      </c>
      <c r="H1542" s="256">
        <v>9.5</v>
      </c>
      <c r="I1542" s="257">
        <f t="shared" si="9"/>
        <v>41.511000000000003</v>
      </c>
      <c r="J1542" s="180"/>
      <c r="K1542" s="180"/>
    </row>
    <row r="1543" spans="1:11" s="154" customFormat="1" ht="39" outlineLevel="1" thickBot="1" x14ac:dyDescent="0.3">
      <c r="A1543" s="200"/>
      <c r="B1543" s="124" t="s">
        <v>874</v>
      </c>
      <c r="C1543" s="254" t="s">
        <v>1267</v>
      </c>
      <c r="D1543" s="27">
        <v>2025</v>
      </c>
      <c r="E1543" s="255"/>
      <c r="F1543" s="200" t="s">
        <v>110</v>
      </c>
      <c r="G1543" s="136">
        <v>1</v>
      </c>
      <c r="H1543" s="256">
        <v>15</v>
      </c>
      <c r="I1543" s="257">
        <f t="shared" si="9"/>
        <v>41.511000000000003</v>
      </c>
      <c r="J1543" s="180"/>
      <c r="K1543" s="180"/>
    </row>
    <row r="1544" spans="1:11" s="154" customFormat="1" ht="39" outlineLevel="1" thickBot="1" x14ac:dyDescent="0.3">
      <c r="A1544" s="200"/>
      <c r="B1544" s="124" t="s">
        <v>874</v>
      </c>
      <c r="C1544" s="254" t="s">
        <v>1268</v>
      </c>
      <c r="D1544" s="27">
        <v>2025</v>
      </c>
      <c r="E1544" s="255"/>
      <c r="F1544" s="200" t="s">
        <v>110</v>
      </c>
      <c r="G1544" s="136">
        <v>1</v>
      </c>
      <c r="H1544" s="256">
        <v>13</v>
      </c>
      <c r="I1544" s="257">
        <f t="shared" si="9"/>
        <v>41.511000000000003</v>
      </c>
      <c r="J1544" s="180"/>
      <c r="K1544" s="180"/>
    </row>
    <row r="1545" spans="1:11" s="154" customFormat="1" ht="51.75" outlineLevel="1" thickBot="1" x14ac:dyDescent="0.3">
      <c r="A1545" s="200"/>
      <c r="B1545" s="124" t="s">
        <v>874</v>
      </c>
      <c r="C1545" s="254" t="s">
        <v>1269</v>
      </c>
      <c r="D1545" s="27">
        <v>2025</v>
      </c>
      <c r="E1545" s="255"/>
      <c r="F1545" s="200" t="s">
        <v>110</v>
      </c>
      <c r="G1545" s="136">
        <v>1</v>
      </c>
      <c r="H1545" s="256">
        <v>15</v>
      </c>
      <c r="I1545" s="257">
        <f t="shared" si="9"/>
        <v>41.511000000000003</v>
      </c>
      <c r="J1545" s="180"/>
      <c r="K1545" s="180"/>
    </row>
    <row r="1546" spans="1:11" s="154" customFormat="1" ht="39" outlineLevel="1" thickBot="1" x14ac:dyDescent="0.3">
      <c r="A1546" s="200"/>
      <c r="B1546" s="124" t="s">
        <v>874</v>
      </c>
      <c r="C1546" s="254" t="s">
        <v>1270</v>
      </c>
      <c r="D1546" s="27">
        <v>2025</v>
      </c>
      <c r="E1546" s="255"/>
      <c r="F1546" s="200" t="s">
        <v>110</v>
      </c>
      <c r="G1546" s="136">
        <v>1</v>
      </c>
      <c r="H1546" s="256">
        <v>15</v>
      </c>
      <c r="I1546" s="257">
        <f t="shared" si="9"/>
        <v>41.511000000000003</v>
      </c>
      <c r="J1546" s="180"/>
      <c r="K1546" s="180"/>
    </row>
    <row r="1547" spans="1:11" s="154" customFormat="1" ht="38.25" outlineLevel="1" x14ac:dyDescent="0.25">
      <c r="A1547" s="200"/>
      <c r="B1547" s="124" t="s">
        <v>874</v>
      </c>
      <c r="C1547" s="259" t="s">
        <v>1271</v>
      </c>
      <c r="D1547" s="27">
        <v>2025</v>
      </c>
      <c r="E1547" s="255"/>
      <c r="F1547" s="200" t="s">
        <v>110</v>
      </c>
      <c r="G1547" s="136">
        <v>1</v>
      </c>
      <c r="H1547" s="256">
        <v>12</v>
      </c>
      <c r="I1547" s="257">
        <f t="shared" si="9"/>
        <v>41.511000000000003</v>
      </c>
      <c r="J1547" s="180"/>
      <c r="K1547" s="180"/>
    </row>
    <row r="1548" spans="1:11" s="154" customFormat="1" ht="38.25" outlineLevel="1" x14ac:dyDescent="0.25">
      <c r="A1548" s="200"/>
      <c r="B1548" s="124" t="s">
        <v>874</v>
      </c>
      <c r="C1548" s="260" t="s">
        <v>1272</v>
      </c>
      <c r="D1548" s="66">
        <v>2025</v>
      </c>
      <c r="E1548" s="255"/>
      <c r="F1548" s="200" t="s">
        <v>110</v>
      </c>
      <c r="G1548" s="136">
        <v>1</v>
      </c>
      <c r="H1548" s="111">
        <v>15</v>
      </c>
      <c r="I1548" s="261">
        <f t="shared" si="9"/>
        <v>41.511000000000003</v>
      </c>
      <c r="J1548" s="180"/>
      <c r="K1548" s="180"/>
    </row>
    <row r="1549" spans="1:11" s="154" customFormat="1" ht="38.25" outlineLevel="1" x14ac:dyDescent="0.25">
      <c r="A1549" s="200"/>
      <c r="B1549" s="124" t="s">
        <v>874</v>
      </c>
      <c r="C1549" s="260" t="s">
        <v>1273</v>
      </c>
      <c r="D1549" s="66">
        <v>2025</v>
      </c>
      <c r="E1549" s="255"/>
      <c r="F1549" s="200" t="s">
        <v>110</v>
      </c>
      <c r="G1549" s="136">
        <v>1</v>
      </c>
      <c r="H1549" s="108">
        <v>15</v>
      </c>
      <c r="I1549" s="261">
        <f t="shared" si="9"/>
        <v>41.511000000000003</v>
      </c>
      <c r="J1549" s="180"/>
      <c r="K1549" s="180"/>
    </row>
    <row r="1550" spans="1:11" s="154" customFormat="1" ht="39" outlineLevel="1" thickBot="1" x14ac:dyDescent="0.3">
      <c r="A1550" s="200"/>
      <c r="B1550" s="124" t="s">
        <v>874</v>
      </c>
      <c r="C1550" s="254" t="s">
        <v>1274</v>
      </c>
      <c r="D1550" s="66">
        <v>2025</v>
      </c>
      <c r="E1550" s="255"/>
      <c r="F1550" s="200" t="s">
        <v>110</v>
      </c>
      <c r="G1550" s="136">
        <v>1</v>
      </c>
      <c r="H1550" s="108">
        <v>15</v>
      </c>
      <c r="I1550" s="261">
        <f t="shared" si="9"/>
        <v>41.511000000000003</v>
      </c>
      <c r="J1550" s="180"/>
      <c r="K1550" s="180"/>
    </row>
    <row r="1551" spans="1:11" s="154" customFormat="1" ht="39" outlineLevel="1" thickBot="1" x14ac:dyDescent="0.3">
      <c r="A1551" s="200"/>
      <c r="B1551" s="124" t="s">
        <v>874</v>
      </c>
      <c r="C1551" s="254" t="s">
        <v>1275</v>
      </c>
      <c r="D1551" s="66">
        <v>2025</v>
      </c>
      <c r="E1551" s="255"/>
      <c r="F1551" s="200" t="s">
        <v>110</v>
      </c>
      <c r="G1551" s="136">
        <v>1</v>
      </c>
      <c r="H1551" s="108">
        <v>13</v>
      </c>
      <c r="I1551" s="261">
        <f t="shared" si="9"/>
        <v>41.511000000000003</v>
      </c>
      <c r="J1551" s="180"/>
      <c r="K1551" s="180"/>
    </row>
    <row r="1552" spans="1:11" s="154" customFormat="1" ht="39" outlineLevel="1" thickBot="1" x14ac:dyDescent="0.3">
      <c r="A1552" s="200"/>
      <c r="B1552" s="124" t="s">
        <v>874</v>
      </c>
      <c r="C1552" s="254" t="s">
        <v>1276</v>
      </c>
      <c r="D1552" s="66">
        <v>2025</v>
      </c>
      <c r="E1552" s="255"/>
      <c r="F1552" s="200" t="s">
        <v>110</v>
      </c>
      <c r="G1552" s="136">
        <v>1</v>
      </c>
      <c r="H1552" s="111">
        <v>15</v>
      </c>
      <c r="I1552" s="261">
        <f t="shared" si="9"/>
        <v>41.511000000000003</v>
      </c>
      <c r="J1552" s="180"/>
      <c r="K1552" s="180"/>
    </row>
    <row r="1553" spans="1:11" s="154" customFormat="1" ht="38.25" outlineLevel="1" x14ac:dyDescent="0.25">
      <c r="A1553" s="200"/>
      <c r="B1553" s="124" t="s">
        <v>874</v>
      </c>
      <c r="C1553" s="260" t="s">
        <v>1277</v>
      </c>
      <c r="D1553" s="66">
        <v>2025</v>
      </c>
      <c r="E1553" s="255"/>
      <c r="F1553" s="200" t="s">
        <v>110</v>
      </c>
      <c r="G1553" s="136">
        <v>1</v>
      </c>
      <c r="H1553" s="108">
        <v>15</v>
      </c>
      <c r="I1553" s="261">
        <f t="shared" si="9"/>
        <v>41.511000000000003</v>
      </c>
      <c r="J1553" s="180"/>
      <c r="K1553" s="180"/>
    </row>
    <row r="1554" spans="1:11" s="154" customFormat="1" ht="39" outlineLevel="1" thickBot="1" x14ac:dyDescent="0.3">
      <c r="A1554" s="200"/>
      <c r="B1554" s="124" t="s">
        <v>874</v>
      </c>
      <c r="C1554" s="254" t="s">
        <v>1278</v>
      </c>
      <c r="D1554" s="66">
        <v>2025</v>
      </c>
      <c r="E1554" s="255"/>
      <c r="F1554" s="200" t="s">
        <v>110</v>
      </c>
      <c r="G1554" s="136">
        <v>1</v>
      </c>
      <c r="H1554" s="108">
        <v>15</v>
      </c>
      <c r="I1554" s="261">
        <f t="shared" si="9"/>
        <v>41.511000000000003</v>
      </c>
      <c r="J1554" s="180"/>
      <c r="K1554" s="180"/>
    </row>
    <row r="1555" spans="1:11" s="154" customFormat="1" ht="39" outlineLevel="1" thickBot="1" x14ac:dyDescent="0.3">
      <c r="A1555" s="200"/>
      <c r="B1555" s="124" t="s">
        <v>874</v>
      </c>
      <c r="C1555" s="254" t="s">
        <v>1279</v>
      </c>
      <c r="D1555" s="66">
        <v>2025</v>
      </c>
      <c r="E1555" s="255"/>
      <c r="F1555" s="200" t="s">
        <v>110</v>
      </c>
      <c r="G1555" s="136">
        <v>1</v>
      </c>
      <c r="H1555" s="108">
        <v>15</v>
      </c>
      <c r="I1555" s="261">
        <f t="shared" si="9"/>
        <v>41.511000000000003</v>
      </c>
      <c r="J1555" s="180"/>
      <c r="K1555" s="180"/>
    </row>
    <row r="1556" spans="1:11" s="154" customFormat="1" ht="39" outlineLevel="1" thickBot="1" x14ac:dyDescent="0.3">
      <c r="A1556" s="200"/>
      <c r="B1556" s="124" t="s">
        <v>874</v>
      </c>
      <c r="C1556" s="254" t="s">
        <v>1280</v>
      </c>
      <c r="D1556" s="66">
        <v>2025</v>
      </c>
      <c r="E1556" s="255"/>
      <c r="F1556" s="200" t="s">
        <v>110</v>
      </c>
      <c r="G1556" s="136">
        <v>1</v>
      </c>
      <c r="H1556" s="111">
        <v>15</v>
      </c>
      <c r="I1556" s="261">
        <f t="shared" si="9"/>
        <v>41.511000000000003</v>
      </c>
      <c r="J1556" s="180"/>
      <c r="K1556" s="180"/>
    </row>
    <row r="1557" spans="1:11" s="154" customFormat="1" ht="38.25" outlineLevel="1" x14ac:dyDescent="0.25">
      <c r="A1557" s="200"/>
      <c r="B1557" s="124" t="s">
        <v>874</v>
      </c>
      <c r="C1557" s="260" t="s">
        <v>1281</v>
      </c>
      <c r="D1557" s="66">
        <v>2025</v>
      </c>
      <c r="E1557" s="255"/>
      <c r="F1557" s="200" t="s">
        <v>110</v>
      </c>
      <c r="G1557" s="136">
        <v>1</v>
      </c>
      <c r="H1557" s="108">
        <v>15</v>
      </c>
      <c r="I1557" s="261">
        <f t="shared" si="9"/>
        <v>41.511000000000003</v>
      </c>
      <c r="J1557" s="180"/>
      <c r="K1557" s="180"/>
    </row>
    <row r="1558" spans="1:11" s="154" customFormat="1" ht="38.25" outlineLevel="1" x14ac:dyDescent="0.25">
      <c r="A1558" s="200"/>
      <c r="B1558" s="124" t="s">
        <v>874</v>
      </c>
      <c r="C1558" s="260" t="s">
        <v>1282</v>
      </c>
      <c r="D1558" s="66">
        <v>2025</v>
      </c>
      <c r="E1558" s="255"/>
      <c r="F1558" s="200" t="s">
        <v>110</v>
      </c>
      <c r="G1558" s="136">
        <v>1</v>
      </c>
      <c r="H1558" s="108">
        <v>15</v>
      </c>
      <c r="I1558" s="261">
        <f t="shared" si="9"/>
        <v>41.511000000000003</v>
      </c>
      <c r="J1558" s="180"/>
      <c r="K1558" s="180"/>
    </row>
    <row r="1559" spans="1:11" s="154" customFormat="1" ht="39" outlineLevel="1" thickBot="1" x14ac:dyDescent="0.3">
      <c r="A1559" s="200"/>
      <c r="B1559" s="124" t="s">
        <v>874</v>
      </c>
      <c r="C1559" s="254" t="s">
        <v>1283</v>
      </c>
      <c r="D1559" s="66">
        <v>2025</v>
      </c>
      <c r="E1559" s="255"/>
      <c r="F1559" s="200" t="s">
        <v>110</v>
      </c>
      <c r="G1559" s="136">
        <v>1</v>
      </c>
      <c r="H1559" s="108">
        <v>15</v>
      </c>
      <c r="I1559" s="261">
        <f t="shared" si="9"/>
        <v>41.511000000000003</v>
      </c>
      <c r="J1559" s="180"/>
      <c r="K1559" s="180"/>
    </row>
    <row r="1560" spans="1:11" s="154" customFormat="1" ht="38.25" outlineLevel="1" x14ac:dyDescent="0.25">
      <c r="A1560" s="200"/>
      <c r="B1560" s="124" t="s">
        <v>874</v>
      </c>
      <c r="C1560" s="262" t="s">
        <v>1284</v>
      </c>
      <c r="D1560" s="66">
        <v>2025</v>
      </c>
      <c r="E1560" s="255"/>
      <c r="F1560" s="200" t="s">
        <v>110</v>
      </c>
      <c r="G1560" s="136">
        <v>1</v>
      </c>
      <c r="H1560" s="108">
        <v>15</v>
      </c>
      <c r="I1560" s="261">
        <f t="shared" si="9"/>
        <v>41.511000000000003</v>
      </c>
      <c r="J1560" s="180"/>
      <c r="K1560" s="180"/>
    </row>
    <row r="1561" spans="1:11" s="154" customFormat="1" ht="39" outlineLevel="1" thickBot="1" x14ac:dyDescent="0.3">
      <c r="A1561" s="200"/>
      <c r="B1561" s="124" t="s">
        <v>874</v>
      </c>
      <c r="C1561" s="254" t="s">
        <v>1285</v>
      </c>
      <c r="D1561" s="66">
        <v>2025</v>
      </c>
      <c r="E1561" s="255"/>
      <c r="F1561" s="200" t="s">
        <v>110</v>
      </c>
      <c r="G1561" s="136">
        <v>1</v>
      </c>
      <c r="H1561" s="108">
        <v>15</v>
      </c>
      <c r="I1561" s="261">
        <f t="shared" si="9"/>
        <v>41.511000000000003</v>
      </c>
      <c r="J1561" s="180"/>
      <c r="K1561" s="180"/>
    </row>
    <row r="1562" spans="1:11" s="154" customFormat="1" ht="39" outlineLevel="1" thickBot="1" x14ac:dyDescent="0.3">
      <c r="A1562" s="200"/>
      <c r="B1562" s="124" t="s">
        <v>874</v>
      </c>
      <c r="C1562" s="254" t="s">
        <v>1286</v>
      </c>
      <c r="D1562" s="66">
        <v>2025</v>
      </c>
      <c r="E1562" s="255"/>
      <c r="F1562" s="200" t="s">
        <v>110</v>
      </c>
      <c r="G1562" s="136">
        <v>1</v>
      </c>
      <c r="H1562" s="108">
        <v>15</v>
      </c>
      <c r="I1562" s="261">
        <f t="shared" si="9"/>
        <v>41.511000000000003</v>
      </c>
      <c r="J1562" s="180"/>
      <c r="K1562" s="180"/>
    </row>
    <row r="1563" spans="1:11" s="154" customFormat="1" ht="39" outlineLevel="1" thickBot="1" x14ac:dyDescent="0.3">
      <c r="A1563" s="200"/>
      <c r="B1563" s="124" t="s">
        <v>874</v>
      </c>
      <c r="C1563" s="254" t="s">
        <v>1287</v>
      </c>
      <c r="D1563" s="66">
        <v>2025</v>
      </c>
      <c r="E1563" s="255"/>
      <c r="F1563" s="200" t="s">
        <v>110</v>
      </c>
      <c r="G1563" s="136">
        <v>1</v>
      </c>
      <c r="H1563" s="108">
        <v>15</v>
      </c>
      <c r="I1563" s="261">
        <f t="shared" si="9"/>
        <v>41.511000000000003</v>
      </c>
      <c r="J1563" s="180"/>
      <c r="K1563" s="180"/>
    </row>
    <row r="1564" spans="1:11" s="154" customFormat="1" ht="39" outlineLevel="1" thickBot="1" x14ac:dyDescent="0.3">
      <c r="A1564" s="200"/>
      <c r="B1564" s="124" t="s">
        <v>874</v>
      </c>
      <c r="C1564" s="254" t="s">
        <v>1288</v>
      </c>
      <c r="D1564" s="66">
        <v>2025</v>
      </c>
      <c r="E1564" s="255"/>
      <c r="F1564" s="200" t="s">
        <v>110</v>
      </c>
      <c r="G1564" s="136">
        <v>1</v>
      </c>
      <c r="H1564" s="108">
        <v>15</v>
      </c>
      <c r="I1564" s="261">
        <f t="shared" si="9"/>
        <v>41.511000000000003</v>
      </c>
      <c r="J1564" s="180"/>
      <c r="K1564" s="180"/>
    </row>
    <row r="1565" spans="1:11" s="154" customFormat="1" ht="39" outlineLevel="1" thickBot="1" x14ac:dyDescent="0.3">
      <c r="A1565" s="200"/>
      <c r="B1565" s="124" t="s">
        <v>874</v>
      </c>
      <c r="C1565" s="254" t="s">
        <v>1289</v>
      </c>
      <c r="D1565" s="66">
        <v>2025</v>
      </c>
      <c r="E1565" s="255"/>
      <c r="F1565" s="200" t="s">
        <v>110</v>
      </c>
      <c r="G1565" s="136">
        <v>1</v>
      </c>
      <c r="H1565" s="108">
        <v>15</v>
      </c>
      <c r="I1565" s="261">
        <f t="shared" si="9"/>
        <v>41.511000000000003</v>
      </c>
      <c r="J1565" s="180"/>
      <c r="K1565" s="180"/>
    </row>
    <row r="1566" spans="1:11" s="154" customFormat="1" ht="39" outlineLevel="1" thickBot="1" x14ac:dyDescent="0.3">
      <c r="A1566" s="200"/>
      <c r="B1566" s="124" t="s">
        <v>874</v>
      </c>
      <c r="C1566" s="254" t="s">
        <v>1290</v>
      </c>
      <c r="D1566" s="66">
        <v>2025</v>
      </c>
      <c r="E1566" s="255"/>
      <c r="F1566" s="200" t="s">
        <v>110</v>
      </c>
      <c r="G1566" s="136">
        <v>1</v>
      </c>
      <c r="H1566" s="108">
        <v>12</v>
      </c>
      <c r="I1566" s="261">
        <f t="shared" si="9"/>
        <v>41.511000000000003</v>
      </c>
      <c r="J1566" s="180"/>
      <c r="K1566" s="180"/>
    </row>
    <row r="1567" spans="1:11" s="154" customFormat="1" ht="51.75" outlineLevel="1" thickBot="1" x14ac:dyDescent="0.3">
      <c r="A1567" s="200"/>
      <c r="B1567" s="124" t="s">
        <v>874</v>
      </c>
      <c r="C1567" s="254" t="s">
        <v>1291</v>
      </c>
      <c r="D1567" s="66">
        <v>2025</v>
      </c>
      <c r="E1567" s="255"/>
      <c r="F1567" s="200" t="s">
        <v>110</v>
      </c>
      <c r="G1567" s="136">
        <v>1</v>
      </c>
      <c r="H1567" s="108">
        <v>15</v>
      </c>
      <c r="I1567" s="261">
        <f t="shared" si="9"/>
        <v>41.511000000000003</v>
      </c>
      <c r="J1567" s="180"/>
      <c r="K1567" s="180"/>
    </row>
    <row r="1568" spans="1:11" s="154" customFormat="1" ht="51.75" outlineLevel="1" thickBot="1" x14ac:dyDescent="0.3">
      <c r="A1568" s="200"/>
      <c r="B1568" s="124" t="s">
        <v>874</v>
      </c>
      <c r="C1568" s="254" t="s">
        <v>1292</v>
      </c>
      <c r="D1568" s="66">
        <v>2025</v>
      </c>
      <c r="E1568" s="255"/>
      <c r="F1568" s="200" t="s">
        <v>110</v>
      </c>
      <c r="G1568" s="136">
        <v>1</v>
      </c>
      <c r="H1568" s="108">
        <v>15</v>
      </c>
      <c r="I1568" s="261">
        <f t="shared" si="9"/>
        <v>41.511000000000003</v>
      </c>
      <c r="J1568" s="180"/>
      <c r="K1568" s="180"/>
    </row>
    <row r="1569" spans="1:11" s="154" customFormat="1" ht="39" outlineLevel="1" thickBot="1" x14ac:dyDescent="0.3">
      <c r="A1569" s="200"/>
      <c r="B1569" s="124" t="s">
        <v>874</v>
      </c>
      <c r="C1569" s="254" t="s">
        <v>1293</v>
      </c>
      <c r="D1569" s="66">
        <v>2025</v>
      </c>
      <c r="E1569" s="255"/>
      <c r="F1569" s="200" t="s">
        <v>110</v>
      </c>
      <c r="G1569" s="136">
        <v>1</v>
      </c>
      <c r="H1569" s="108">
        <v>15</v>
      </c>
      <c r="I1569" s="261">
        <f t="shared" si="9"/>
        <v>41.511000000000003</v>
      </c>
      <c r="J1569" s="180"/>
      <c r="K1569" s="180"/>
    </row>
    <row r="1570" spans="1:11" s="154" customFormat="1" ht="51.75" outlineLevel="1" thickBot="1" x14ac:dyDescent="0.3">
      <c r="A1570" s="200"/>
      <c r="B1570" s="124" t="s">
        <v>874</v>
      </c>
      <c r="C1570" s="254" t="s">
        <v>1294</v>
      </c>
      <c r="D1570" s="66">
        <v>2025</v>
      </c>
      <c r="E1570" s="255"/>
      <c r="F1570" s="200" t="s">
        <v>110</v>
      </c>
      <c r="G1570" s="136">
        <v>1</v>
      </c>
      <c r="H1570" s="108">
        <v>15</v>
      </c>
      <c r="I1570" s="261">
        <f t="shared" si="9"/>
        <v>41.511000000000003</v>
      </c>
      <c r="J1570" s="180"/>
      <c r="K1570" s="180"/>
    </row>
    <row r="1571" spans="1:11" s="154" customFormat="1" ht="39" outlineLevel="1" thickBot="1" x14ac:dyDescent="0.3">
      <c r="A1571" s="200"/>
      <c r="B1571" s="124" t="s">
        <v>874</v>
      </c>
      <c r="C1571" s="254" t="s">
        <v>1295</v>
      </c>
      <c r="D1571" s="66">
        <v>2025</v>
      </c>
      <c r="E1571" s="255"/>
      <c r="F1571" s="200" t="s">
        <v>110</v>
      </c>
      <c r="G1571" s="136">
        <v>1</v>
      </c>
      <c r="H1571" s="108">
        <v>15</v>
      </c>
      <c r="I1571" s="261">
        <f t="shared" si="9"/>
        <v>41.511000000000003</v>
      </c>
      <c r="J1571" s="180"/>
      <c r="K1571" s="180"/>
    </row>
    <row r="1572" spans="1:11" s="154" customFormat="1" ht="39" outlineLevel="1" thickBot="1" x14ac:dyDescent="0.3">
      <c r="A1572" s="200"/>
      <c r="B1572" s="124" t="s">
        <v>874</v>
      </c>
      <c r="C1572" s="254" t="s">
        <v>1296</v>
      </c>
      <c r="D1572" s="66">
        <v>2025</v>
      </c>
      <c r="E1572" s="255"/>
      <c r="F1572" s="200" t="s">
        <v>110</v>
      </c>
      <c r="G1572" s="136">
        <v>1</v>
      </c>
      <c r="H1572" s="108">
        <v>15</v>
      </c>
      <c r="I1572" s="261">
        <f t="shared" si="9"/>
        <v>41.511000000000003</v>
      </c>
      <c r="J1572" s="180"/>
      <c r="K1572" s="180"/>
    </row>
    <row r="1573" spans="1:11" s="154" customFormat="1" ht="39" outlineLevel="1" thickBot="1" x14ac:dyDescent="0.3">
      <c r="A1573" s="200"/>
      <c r="B1573" s="124" t="s">
        <v>874</v>
      </c>
      <c r="C1573" s="254" t="s">
        <v>1297</v>
      </c>
      <c r="D1573" s="66">
        <v>2025</v>
      </c>
      <c r="E1573" s="255"/>
      <c r="F1573" s="200" t="s">
        <v>110</v>
      </c>
      <c r="G1573" s="136">
        <v>1</v>
      </c>
      <c r="H1573" s="108">
        <v>15</v>
      </c>
      <c r="I1573" s="261">
        <f t="shared" si="9"/>
        <v>41.511000000000003</v>
      </c>
      <c r="J1573" s="180"/>
      <c r="K1573" s="180"/>
    </row>
    <row r="1574" spans="1:11" s="154" customFormat="1" ht="39" outlineLevel="1" thickBot="1" x14ac:dyDescent="0.3">
      <c r="A1574" s="200"/>
      <c r="B1574" s="124" t="s">
        <v>874</v>
      </c>
      <c r="C1574" s="254" t="s">
        <v>1298</v>
      </c>
      <c r="D1574" s="66">
        <v>2025</v>
      </c>
      <c r="E1574" s="255"/>
      <c r="F1574" s="200" t="s">
        <v>110</v>
      </c>
      <c r="G1574" s="136">
        <v>1</v>
      </c>
      <c r="H1574" s="108">
        <v>15</v>
      </c>
      <c r="I1574" s="261">
        <f t="shared" si="9"/>
        <v>41.511000000000003</v>
      </c>
      <c r="J1574" s="180"/>
      <c r="K1574" s="180"/>
    </row>
    <row r="1575" spans="1:11" s="154" customFormat="1" ht="39" outlineLevel="1" thickBot="1" x14ac:dyDescent="0.3">
      <c r="A1575" s="200"/>
      <c r="B1575" s="124" t="s">
        <v>874</v>
      </c>
      <c r="C1575" s="254" t="s">
        <v>1299</v>
      </c>
      <c r="D1575" s="66">
        <v>2025</v>
      </c>
      <c r="E1575" s="255"/>
      <c r="F1575" s="200" t="s">
        <v>110</v>
      </c>
      <c r="G1575" s="136">
        <v>1</v>
      </c>
      <c r="H1575" s="108">
        <v>15</v>
      </c>
      <c r="I1575" s="261">
        <f t="shared" si="9"/>
        <v>41.511000000000003</v>
      </c>
      <c r="J1575" s="180"/>
      <c r="K1575" s="180"/>
    </row>
    <row r="1576" spans="1:11" s="154" customFormat="1" ht="39" outlineLevel="1" thickBot="1" x14ac:dyDescent="0.3">
      <c r="A1576" s="200"/>
      <c r="B1576" s="124" t="s">
        <v>874</v>
      </c>
      <c r="C1576" s="254" t="s">
        <v>1300</v>
      </c>
      <c r="D1576" s="66">
        <v>2025</v>
      </c>
      <c r="E1576" s="255"/>
      <c r="F1576" s="200" t="s">
        <v>110</v>
      </c>
      <c r="G1576" s="136">
        <v>1</v>
      </c>
      <c r="H1576" s="108">
        <v>15</v>
      </c>
      <c r="I1576" s="261">
        <f t="shared" si="9"/>
        <v>41.511000000000003</v>
      </c>
      <c r="J1576" s="180"/>
      <c r="K1576" s="180"/>
    </row>
    <row r="1577" spans="1:11" s="154" customFormat="1" ht="39" outlineLevel="1" thickBot="1" x14ac:dyDescent="0.3">
      <c r="A1577" s="200"/>
      <c r="B1577" s="124" t="s">
        <v>874</v>
      </c>
      <c r="C1577" s="254" t="s">
        <v>1301</v>
      </c>
      <c r="D1577" s="66">
        <v>2025</v>
      </c>
      <c r="E1577" s="255"/>
      <c r="F1577" s="200" t="s">
        <v>110</v>
      </c>
      <c r="G1577" s="136">
        <v>1</v>
      </c>
      <c r="H1577" s="108">
        <v>15</v>
      </c>
      <c r="I1577" s="261">
        <f t="shared" si="9"/>
        <v>41.511000000000003</v>
      </c>
      <c r="J1577" s="180"/>
      <c r="K1577" s="180"/>
    </row>
    <row r="1578" spans="1:11" s="154" customFormat="1" ht="39" outlineLevel="1" thickBot="1" x14ac:dyDescent="0.3">
      <c r="A1578" s="200"/>
      <c r="B1578" s="124" t="s">
        <v>874</v>
      </c>
      <c r="C1578" s="254" t="s">
        <v>1302</v>
      </c>
      <c r="D1578" s="66">
        <v>2025</v>
      </c>
      <c r="E1578" s="255"/>
      <c r="F1578" s="200" t="s">
        <v>110</v>
      </c>
      <c r="G1578" s="136">
        <v>1</v>
      </c>
      <c r="H1578" s="108">
        <v>12</v>
      </c>
      <c r="I1578" s="261">
        <f t="shared" si="9"/>
        <v>41.511000000000003</v>
      </c>
      <c r="J1578" s="180"/>
      <c r="K1578" s="180"/>
    </row>
    <row r="1579" spans="1:11" s="154" customFormat="1" ht="39" outlineLevel="1" thickBot="1" x14ac:dyDescent="0.3">
      <c r="A1579" s="200"/>
      <c r="B1579" s="124" t="s">
        <v>874</v>
      </c>
      <c r="C1579" s="263" t="s">
        <v>1303</v>
      </c>
      <c r="D1579" s="66">
        <v>2025</v>
      </c>
      <c r="E1579" s="200"/>
      <c r="F1579" s="200" t="s">
        <v>110</v>
      </c>
      <c r="G1579" s="136">
        <v>1</v>
      </c>
      <c r="H1579" s="108">
        <v>13</v>
      </c>
      <c r="I1579" s="261">
        <f t="shared" si="9"/>
        <v>41.511000000000003</v>
      </c>
      <c r="J1579" s="180"/>
      <c r="K1579" s="180"/>
    </row>
    <row r="1580" spans="1:11" s="154" customFormat="1" ht="39" outlineLevel="1" thickBot="1" x14ac:dyDescent="0.3">
      <c r="A1580" s="200"/>
      <c r="B1580" s="124" t="s">
        <v>874</v>
      </c>
      <c r="C1580" s="263" t="s">
        <v>1304</v>
      </c>
      <c r="D1580" s="66">
        <v>2025</v>
      </c>
      <c r="E1580" s="200"/>
      <c r="F1580" s="200" t="s">
        <v>110</v>
      </c>
      <c r="G1580" s="136">
        <v>1</v>
      </c>
      <c r="H1580" s="108">
        <v>13</v>
      </c>
      <c r="I1580" s="261">
        <f t="shared" si="9"/>
        <v>41.511000000000003</v>
      </c>
      <c r="J1580" s="180"/>
      <c r="K1580" s="180"/>
    </row>
    <row r="1581" spans="1:11" s="154" customFormat="1" ht="39" outlineLevel="1" thickBot="1" x14ac:dyDescent="0.3">
      <c r="A1581" s="200"/>
      <c r="B1581" s="124" t="s">
        <v>874</v>
      </c>
      <c r="C1581" s="263" t="s">
        <v>1305</v>
      </c>
      <c r="D1581" s="66">
        <v>2025</v>
      </c>
      <c r="E1581" s="200"/>
      <c r="F1581" s="200" t="s">
        <v>110</v>
      </c>
      <c r="G1581" s="136">
        <v>1</v>
      </c>
      <c r="H1581" s="108">
        <v>15</v>
      </c>
      <c r="I1581" s="261">
        <f t="shared" si="9"/>
        <v>41.511000000000003</v>
      </c>
      <c r="J1581" s="180"/>
      <c r="K1581" s="180"/>
    </row>
    <row r="1582" spans="1:11" s="154" customFormat="1" ht="63" outlineLevel="1" x14ac:dyDescent="0.25">
      <c r="A1582" s="200"/>
      <c r="B1582" s="124" t="s">
        <v>874</v>
      </c>
      <c r="C1582" s="199" t="s">
        <v>1306</v>
      </c>
      <c r="D1582" s="66">
        <v>2025</v>
      </c>
      <c r="E1582" s="200"/>
      <c r="F1582" s="200" t="s">
        <v>110</v>
      </c>
      <c r="G1582" s="136">
        <v>1</v>
      </c>
      <c r="H1582" s="264">
        <v>22</v>
      </c>
      <c r="I1582" s="265">
        <f>1*41511/1000</f>
        <v>41.511000000000003</v>
      </c>
      <c r="J1582" s="180"/>
      <c r="K1582" s="180"/>
    </row>
    <row r="1583" spans="1:11" s="154" customFormat="1" ht="63" outlineLevel="1" x14ac:dyDescent="0.25">
      <c r="A1583" s="200"/>
      <c r="B1583" s="124" t="s">
        <v>874</v>
      </c>
      <c r="C1583" s="199" t="s">
        <v>1307</v>
      </c>
      <c r="D1583" s="66">
        <v>2025</v>
      </c>
      <c r="E1583" s="200"/>
      <c r="F1583" s="200" t="s">
        <v>110</v>
      </c>
      <c r="G1583" s="136">
        <v>1</v>
      </c>
      <c r="H1583" s="124">
        <v>11</v>
      </c>
      <c r="I1583" s="253">
        <f>1*41511/1000</f>
        <v>41.511000000000003</v>
      </c>
      <c r="J1583" s="180"/>
      <c r="K1583" s="180"/>
    </row>
    <row r="1584" spans="1:11" s="154" customFormat="1" ht="63" outlineLevel="1" x14ac:dyDescent="0.25">
      <c r="A1584" s="200"/>
      <c r="B1584" s="124" t="s">
        <v>874</v>
      </c>
      <c r="C1584" s="199" t="s">
        <v>1308</v>
      </c>
      <c r="D1584" s="66">
        <v>2025</v>
      </c>
      <c r="E1584" s="200"/>
      <c r="F1584" s="200" t="s">
        <v>110</v>
      </c>
      <c r="G1584" s="136">
        <v>1</v>
      </c>
      <c r="H1584" s="124">
        <v>11</v>
      </c>
      <c r="I1584" s="253">
        <f>1*41511/1000</f>
        <v>41.511000000000003</v>
      </c>
      <c r="J1584" s="180"/>
      <c r="K1584" s="180"/>
    </row>
    <row r="1585" spans="1:11" s="154" customFormat="1" ht="45" outlineLevel="1" x14ac:dyDescent="0.25">
      <c r="A1585" s="200"/>
      <c r="B1585" s="124" t="s">
        <v>874</v>
      </c>
      <c r="C1585" s="114" t="s">
        <v>558</v>
      </c>
      <c r="D1585" s="66">
        <v>2025</v>
      </c>
      <c r="E1585" s="200"/>
      <c r="F1585" s="200" t="s">
        <v>110</v>
      </c>
      <c r="G1585" s="136">
        <v>1</v>
      </c>
      <c r="H1585" s="124">
        <v>22</v>
      </c>
      <c r="I1585" s="253">
        <f>1*41511/1000</f>
        <v>41.511000000000003</v>
      </c>
      <c r="J1585" s="180"/>
      <c r="K1585" s="180"/>
    </row>
    <row r="1586" spans="1:11" s="154" customFormat="1" ht="60" outlineLevel="1" x14ac:dyDescent="0.25">
      <c r="A1586" s="200"/>
      <c r="B1586" s="124" t="s">
        <v>874</v>
      </c>
      <c r="C1586" s="114" t="s">
        <v>559</v>
      </c>
      <c r="D1586" s="66">
        <v>2025</v>
      </c>
      <c r="E1586" s="200"/>
      <c r="F1586" s="200" t="s">
        <v>110</v>
      </c>
      <c r="G1586" s="136">
        <v>1</v>
      </c>
      <c r="H1586" s="124">
        <v>22</v>
      </c>
      <c r="I1586" s="253">
        <f t="shared" ref="I1586:I1638" si="10">1*41511/1000</f>
        <v>41.511000000000003</v>
      </c>
      <c r="J1586" s="180"/>
      <c r="K1586" s="180"/>
    </row>
    <row r="1587" spans="1:11" s="154" customFormat="1" ht="60" outlineLevel="1" x14ac:dyDescent="0.25">
      <c r="A1587" s="200"/>
      <c r="B1587" s="124" t="s">
        <v>874</v>
      </c>
      <c r="C1587" s="114" t="s">
        <v>560</v>
      </c>
      <c r="D1587" s="66">
        <v>2025</v>
      </c>
      <c r="E1587" s="200"/>
      <c r="F1587" s="200" t="s">
        <v>110</v>
      </c>
      <c r="G1587" s="136">
        <v>1</v>
      </c>
      <c r="H1587" s="124">
        <v>16</v>
      </c>
      <c r="I1587" s="253">
        <f t="shared" si="10"/>
        <v>41.511000000000003</v>
      </c>
      <c r="J1587" s="180"/>
      <c r="K1587" s="180"/>
    </row>
    <row r="1588" spans="1:11" s="154" customFormat="1" ht="60" outlineLevel="1" x14ac:dyDescent="0.25">
      <c r="A1588" s="200"/>
      <c r="B1588" s="124" t="s">
        <v>874</v>
      </c>
      <c r="C1588" s="114" t="s">
        <v>561</v>
      </c>
      <c r="D1588" s="66">
        <v>2025</v>
      </c>
      <c r="E1588" s="200"/>
      <c r="F1588" s="200" t="s">
        <v>110</v>
      </c>
      <c r="G1588" s="136">
        <v>1</v>
      </c>
      <c r="H1588" s="124">
        <v>22</v>
      </c>
      <c r="I1588" s="253">
        <f t="shared" si="10"/>
        <v>41.511000000000003</v>
      </c>
      <c r="J1588" s="180"/>
      <c r="K1588" s="180"/>
    </row>
    <row r="1589" spans="1:11" s="154" customFormat="1" ht="60" outlineLevel="1" x14ac:dyDescent="0.25">
      <c r="A1589" s="200"/>
      <c r="B1589" s="124" t="s">
        <v>874</v>
      </c>
      <c r="C1589" s="114" t="s">
        <v>562</v>
      </c>
      <c r="D1589" s="66">
        <v>2025</v>
      </c>
      <c r="E1589" s="200"/>
      <c r="F1589" s="200" t="s">
        <v>110</v>
      </c>
      <c r="G1589" s="136">
        <v>1</v>
      </c>
      <c r="H1589" s="124">
        <v>16</v>
      </c>
      <c r="I1589" s="253">
        <f t="shared" si="10"/>
        <v>41.511000000000003</v>
      </c>
      <c r="J1589" s="180"/>
      <c r="K1589" s="180"/>
    </row>
    <row r="1590" spans="1:11" s="154" customFormat="1" ht="60" outlineLevel="1" x14ac:dyDescent="0.25">
      <c r="A1590" s="200"/>
      <c r="B1590" s="124" t="s">
        <v>874</v>
      </c>
      <c r="C1590" s="114" t="s">
        <v>563</v>
      </c>
      <c r="D1590" s="66">
        <v>2025</v>
      </c>
      <c r="E1590" s="200"/>
      <c r="F1590" s="200" t="s">
        <v>110</v>
      </c>
      <c r="G1590" s="136">
        <v>1</v>
      </c>
      <c r="H1590" s="124">
        <v>22</v>
      </c>
      <c r="I1590" s="253">
        <f t="shared" si="10"/>
        <v>41.511000000000003</v>
      </c>
      <c r="J1590" s="180"/>
      <c r="K1590" s="180"/>
    </row>
    <row r="1591" spans="1:11" s="154" customFormat="1" ht="60" outlineLevel="1" x14ac:dyDescent="0.25">
      <c r="A1591" s="200"/>
      <c r="B1591" s="124" t="s">
        <v>874</v>
      </c>
      <c r="C1591" s="114" t="s">
        <v>564</v>
      </c>
      <c r="D1591" s="66">
        <v>2025</v>
      </c>
      <c r="E1591" s="200"/>
      <c r="F1591" s="200" t="s">
        <v>110</v>
      </c>
      <c r="G1591" s="136">
        <v>1</v>
      </c>
      <c r="H1591" s="124">
        <v>32</v>
      </c>
      <c r="I1591" s="253">
        <f t="shared" si="10"/>
        <v>41.511000000000003</v>
      </c>
      <c r="J1591" s="180"/>
      <c r="K1591" s="180"/>
    </row>
    <row r="1592" spans="1:11" s="154" customFormat="1" ht="60" outlineLevel="1" x14ac:dyDescent="0.25">
      <c r="A1592" s="200"/>
      <c r="B1592" s="124" t="s">
        <v>874</v>
      </c>
      <c r="C1592" s="114" t="s">
        <v>565</v>
      </c>
      <c r="D1592" s="66">
        <v>2025</v>
      </c>
      <c r="E1592" s="200"/>
      <c r="F1592" s="200" t="s">
        <v>110</v>
      </c>
      <c r="G1592" s="136">
        <v>1</v>
      </c>
      <c r="H1592" s="124">
        <v>32</v>
      </c>
      <c r="I1592" s="253">
        <f t="shared" si="10"/>
        <v>41.511000000000003</v>
      </c>
      <c r="J1592" s="180"/>
      <c r="K1592" s="180"/>
    </row>
    <row r="1593" spans="1:11" s="154" customFormat="1" ht="60" outlineLevel="1" x14ac:dyDescent="0.25">
      <c r="A1593" s="200"/>
      <c r="B1593" s="124" t="s">
        <v>874</v>
      </c>
      <c r="C1593" s="114" t="s">
        <v>566</v>
      </c>
      <c r="D1593" s="66">
        <v>2025</v>
      </c>
      <c r="E1593" s="200"/>
      <c r="F1593" s="200" t="s">
        <v>110</v>
      </c>
      <c r="G1593" s="136">
        <v>1</v>
      </c>
      <c r="H1593" s="124">
        <v>32</v>
      </c>
      <c r="I1593" s="253">
        <f t="shared" si="10"/>
        <v>41.511000000000003</v>
      </c>
      <c r="J1593" s="180"/>
      <c r="K1593" s="180"/>
    </row>
    <row r="1594" spans="1:11" s="154" customFormat="1" ht="60" outlineLevel="1" x14ac:dyDescent="0.25">
      <c r="A1594" s="200"/>
      <c r="B1594" s="124" t="s">
        <v>874</v>
      </c>
      <c r="C1594" s="114" t="s">
        <v>567</v>
      </c>
      <c r="D1594" s="66">
        <v>2025</v>
      </c>
      <c r="E1594" s="200"/>
      <c r="F1594" s="200" t="s">
        <v>110</v>
      </c>
      <c r="G1594" s="136">
        <v>1</v>
      </c>
      <c r="H1594" s="124">
        <v>16</v>
      </c>
      <c r="I1594" s="253">
        <f t="shared" si="10"/>
        <v>41.511000000000003</v>
      </c>
      <c r="J1594" s="180"/>
      <c r="K1594" s="180"/>
    </row>
    <row r="1595" spans="1:11" s="154" customFormat="1" ht="75" outlineLevel="1" x14ac:dyDescent="0.25">
      <c r="A1595" s="200"/>
      <c r="B1595" s="124" t="s">
        <v>874</v>
      </c>
      <c r="C1595" s="114" t="s">
        <v>568</v>
      </c>
      <c r="D1595" s="66">
        <v>2025</v>
      </c>
      <c r="E1595" s="200"/>
      <c r="F1595" s="200" t="s">
        <v>110</v>
      </c>
      <c r="G1595" s="136">
        <v>1</v>
      </c>
      <c r="H1595" s="124">
        <v>16</v>
      </c>
      <c r="I1595" s="253">
        <f t="shared" si="10"/>
        <v>41.511000000000003</v>
      </c>
      <c r="J1595" s="180"/>
      <c r="K1595" s="180"/>
    </row>
    <row r="1596" spans="1:11" s="154" customFormat="1" ht="60" outlineLevel="1" x14ac:dyDescent="0.25">
      <c r="A1596" s="200"/>
      <c r="B1596" s="124" t="s">
        <v>874</v>
      </c>
      <c r="C1596" s="114" t="s">
        <v>569</v>
      </c>
      <c r="D1596" s="66">
        <v>2025</v>
      </c>
      <c r="E1596" s="200"/>
      <c r="F1596" s="200" t="s">
        <v>110</v>
      </c>
      <c r="G1596" s="136">
        <v>1</v>
      </c>
      <c r="H1596" s="124">
        <v>16</v>
      </c>
      <c r="I1596" s="253">
        <f t="shared" si="10"/>
        <v>41.511000000000003</v>
      </c>
      <c r="J1596" s="180"/>
      <c r="K1596" s="180"/>
    </row>
    <row r="1597" spans="1:11" s="154" customFormat="1" ht="60" outlineLevel="1" x14ac:dyDescent="0.25">
      <c r="A1597" s="200"/>
      <c r="B1597" s="124" t="s">
        <v>874</v>
      </c>
      <c r="C1597" s="114" t="s">
        <v>570</v>
      </c>
      <c r="D1597" s="66">
        <v>2025</v>
      </c>
      <c r="E1597" s="200"/>
      <c r="F1597" s="200" t="s">
        <v>110</v>
      </c>
      <c r="G1597" s="136">
        <v>1</v>
      </c>
      <c r="H1597" s="124">
        <v>22</v>
      </c>
      <c r="I1597" s="253">
        <f t="shared" si="10"/>
        <v>41.511000000000003</v>
      </c>
      <c r="J1597" s="180"/>
      <c r="K1597" s="180"/>
    </row>
    <row r="1598" spans="1:11" s="154" customFormat="1" ht="60" outlineLevel="1" x14ac:dyDescent="0.25">
      <c r="A1598" s="200"/>
      <c r="B1598" s="124" t="s">
        <v>874</v>
      </c>
      <c r="C1598" s="114" t="s">
        <v>571</v>
      </c>
      <c r="D1598" s="66">
        <v>2025</v>
      </c>
      <c r="E1598" s="200"/>
      <c r="F1598" s="200" t="s">
        <v>110</v>
      </c>
      <c r="G1598" s="136">
        <v>1</v>
      </c>
      <c r="H1598" s="124">
        <v>22</v>
      </c>
      <c r="I1598" s="253">
        <f t="shared" si="10"/>
        <v>41.511000000000003</v>
      </c>
      <c r="J1598" s="180"/>
      <c r="K1598" s="180"/>
    </row>
    <row r="1599" spans="1:11" s="154" customFormat="1" ht="60" outlineLevel="1" x14ac:dyDescent="0.25">
      <c r="A1599" s="200"/>
      <c r="B1599" s="124" t="s">
        <v>874</v>
      </c>
      <c r="C1599" s="114" t="s">
        <v>572</v>
      </c>
      <c r="D1599" s="66">
        <v>2025</v>
      </c>
      <c r="E1599" s="200"/>
      <c r="F1599" s="200" t="s">
        <v>110</v>
      </c>
      <c r="G1599" s="136">
        <v>1</v>
      </c>
      <c r="H1599" s="124">
        <v>22</v>
      </c>
      <c r="I1599" s="253">
        <f t="shared" si="10"/>
        <v>41.511000000000003</v>
      </c>
      <c r="J1599" s="180"/>
      <c r="K1599" s="180"/>
    </row>
    <row r="1600" spans="1:11" s="154" customFormat="1" ht="63" outlineLevel="1" x14ac:dyDescent="0.25">
      <c r="A1600" s="200"/>
      <c r="B1600" s="124" t="s">
        <v>874</v>
      </c>
      <c r="C1600" s="79" t="s">
        <v>573</v>
      </c>
      <c r="D1600" s="66">
        <v>2025</v>
      </c>
      <c r="E1600" s="200"/>
      <c r="F1600" s="200" t="s">
        <v>110</v>
      </c>
      <c r="G1600" s="136">
        <v>1</v>
      </c>
      <c r="H1600" s="266">
        <v>32</v>
      </c>
      <c r="I1600" s="253">
        <f t="shared" si="10"/>
        <v>41.511000000000003</v>
      </c>
      <c r="J1600" s="180"/>
      <c r="K1600" s="180"/>
    </row>
    <row r="1601" spans="1:11" s="154" customFormat="1" ht="63" outlineLevel="1" x14ac:dyDescent="0.25">
      <c r="A1601" s="200"/>
      <c r="B1601" s="124" t="s">
        <v>874</v>
      </c>
      <c r="C1601" s="79" t="s">
        <v>574</v>
      </c>
      <c r="D1601" s="66">
        <v>2025</v>
      </c>
      <c r="E1601" s="200"/>
      <c r="F1601" s="200" t="s">
        <v>110</v>
      </c>
      <c r="G1601" s="136">
        <v>1</v>
      </c>
      <c r="H1601" s="266">
        <v>22</v>
      </c>
      <c r="I1601" s="253">
        <f t="shared" si="10"/>
        <v>41.511000000000003</v>
      </c>
      <c r="J1601" s="180"/>
      <c r="K1601" s="180"/>
    </row>
    <row r="1602" spans="1:11" s="154" customFormat="1" ht="78.75" outlineLevel="1" x14ac:dyDescent="0.25">
      <c r="A1602" s="200"/>
      <c r="B1602" s="124" t="s">
        <v>874</v>
      </c>
      <c r="C1602" s="79" t="s">
        <v>575</v>
      </c>
      <c r="D1602" s="66">
        <v>2025</v>
      </c>
      <c r="E1602" s="200"/>
      <c r="F1602" s="200" t="s">
        <v>110</v>
      </c>
      <c r="G1602" s="136">
        <v>1</v>
      </c>
      <c r="H1602" s="266">
        <v>16</v>
      </c>
      <c r="I1602" s="253">
        <f t="shared" si="10"/>
        <v>41.511000000000003</v>
      </c>
      <c r="J1602" s="180"/>
      <c r="K1602" s="180"/>
    </row>
    <row r="1603" spans="1:11" s="154" customFormat="1" ht="78.75" outlineLevel="1" x14ac:dyDescent="0.25">
      <c r="A1603" s="200"/>
      <c r="B1603" s="124" t="s">
        <v>874</v>
      </c>
      <c r="C1603" s="79" t="s">
        <v>576</v>
      </c>
      <c r="D1603" s="66">
        <v>2025</v>
      </c>
      <c r="E1603" s="200"/>
      <c r="F1603" s="200" t="s">
        <v>110</v>
      </c>
      <c r="G1603" s="136">
        <v>1</v>
      </c>
      <c r="H1603" s="266">
        <v>16</v>
      </c>
      <c r="I1603" s="253">
        <f t="shared" si="10"/>
        <v>41.511000000000003</v>
      </c>
      <c r="J1603" s="180"/>
      <c r="K1603" s="180"/>
    </row>
    <row r="1604" spans="1:11" s="154" customFormat="1" ht="63" outlineLevel="1" x14ac:dyDescent="0.25">
      <c r="A1604" s="200"/>
      <c r="B1604" s="124" t="s">
        <v>874</v>
      </c>
      <c r="C1604" s="79" t="s">
        <v>577</v>
      </c>
      <c r="D1604" s="66">
        <v>2025</v>
      </c>
      <c r="E1604" s="200"/>
      <c r="F1604" s="200" t="s">
        <v>110</v>
      </c>
      <c r="G1604" s="136">
        <v>1</v>
      </c>
      <c r="H1604" s="266">
        <v>22</v>
      </c>
      <c r="I1604" s="253">
        <f t="shared" si="10"/>
        <v>41.511000000000003</v>
      </c>
      <c r="J1604" s="180"/>
      <c r="K1604" s="180"/>
    </row>
    <row r="1605" spans="1:11" s="154" customFormat="1" ht="63" outlineLevel="1" x14ac:dyDescent="0.25">
      <c r="A1605" s="200"/>
      <c r="B1605" s="124" t="s">
        <v>874</v>
      </c>
      <c r="C1605" s="79" t="s">
        <v>578</v>
      </c>
      <c r="D1605" s="66">
        <v>2025</v>
      </c>
      <c r="E1605" s="200"/>
      <c r="F1605" s="200" t="s">
        <v>110</v>
      </c>
      <c r="G1605" s="136">
        <v>1</v>
      </c>
      <c r="H1605" s="266">
        <v>22</v>
      </c>
      <c r="I1605" s="253">
        <f t="shared" si="10"/>
        <v>41.511000000000003</v>
      </c>
      <c r="J1605" s="180"/>
      <c r="K1605" s="180"/>
    </row>
    <row r="1606" spans="1:11" s="154" customFormat="1" ht="63" outlineLevel="1" x14ac:dyDescent="0.25">
      <c r="A1606" s="200"/>
      <c r="B1606" s="124" t="s">
        <v>874</v>
      </c>
      <c r="C1606" s="79" t="s">
        <v>579</v>
      </c>
      <c r="D1606" s="66">
        <v>2025</v>
      </c>
      <c r="E1606" s="200"/>
      <c r="F1606" s="200" t="s">
        <v>110</v>
      </c>
      <c r="G1606" s="136">
        <v>1</v>
      </c>
      <c r="H1606" s="266">
        <v>22</v>
      </c>
      <c r="I1606" s="253">
        <f t="shared" si="10"/>
        <v>41.511000000000003</v>
      </c>
      <c r="J1606" s="180"/>
      <c r="K1606" s="180"/>
    </row>
    <row r="1607" spans="1:11" s="154" customFormat="1" ht="63" outlineLevel="1" x14ac:dyDescent="0.25">
      <c r="A1607" s="200"/>
      <c r="B1607" s="124" t="s">
        <v>874</v>
      </c>
      <c r="C1607" s="79" t="s">
        <v>580</v>
      </c>
      <c r="D1607" s="66">
        <v>2025</v>
      </c>
      <c r="E1607" s="200"/>
      <c r="F1607" s="200" t="s">
        <v>110</v>
      </c>
      <c r="G1607" s="136">
        <v>1</v>
      </c>
      <c r="H1607" s="266">
        <v>16</v>
      </c>
      <c r="I1607" s="253">
        <f t="shared" si="10"/>
        <v>41.511000000000003</v>
      </c>
      <c r="J1607" s="180"/>
      <c r="K1607" s="180"/>
    </row>
    <row r="1608" spans="1:11" s="154" customFormat="1" ht="63" outlineLevel="1" x14ac:dyDescent="0.25">
      <c r="A1608" s="200"/>
      <c r="B1608" s="124" t="s">
        <v>874</v>
      </c>
      <c r="C1608" s="199" t="s">
        <v>581</v>
      </c>
      <c r="D1608" s="66">
        <v>2025</v>
      </c>
      <c r="E1608" s="200"/>
      <c r="F1608" s="200" t="s">
        <v>110</v>
      </c>
      <c r="G1608" s="136">
        <v>1</v>
      </c>
      <c r="H1608" s="124">
        <v>16</v>
      </c>
      <c r="I1608" s="253">
        <f t="shared" si="10"/>
        <v>41.511000000000003</v>
      </c>
      <c r="J1608" s="180"/>
      <c r="K1608" s="180"/>
    </row>
    <row r="1609" spans="1:11" s="154" customFormat="1" ht="63" outlineLevel="1" x14ac:dyDescent="0.25">
      <c r="A1609" s="200"/>
      <c r="B1609" s="124" t="s">
        <v>874</v>
      </c>
      <c r="C1609" s="199" t="s">
        <v>582</v>
      </c>
      <c r="D1609" s="66">
        <v>2025</v>
      </c>
      <c r="E1609" s="200"/>
      <c r="F1609" s="200" t="s">
        <v>110</v>
      </c>
      <c r="G1609" s="136">
        <v>1</v>
      </c>
      <c r="H1609" s="124">
        <v>16</v>
      </c>
      <c r="I1609" s="253">
        <f t="shared" si="10"/>
        <v>41.511000000000003</v>
      </c>
      <c r="J1609" s="180"/>
      <c r="K1609" s="180"/>
    </row>
    <row r="1610" spans="1:11" s="154" customFormat="1" ht="78.75" outlineLevel="1" x14ac:dyDescent="0.25">
      <c r="A1610" s="200"/>
      <c r="B1610" s="124" t="s">
        <v>874</v>
      </c>
      <c r="C1610" s="199" t="s">
        <v>583</v>
      </c>
      <c r="D1610" s="66">
        <v>2025</v>
      </c>
      <c r="E1610" s="200"/>
      <c r="F1610" s="200" t="s">
        <v>110</v>
      </c>
      <c r="G1610" s="136">
        <v>1</v>
      </c>
      <c r="H1610" s="124">
        <v>16</v>
      </c>
      <c r="I1610" s="253">
        <f t="shared" si="10"/>
        <v>41.511000000000003</v>
      </c>
      <c r="J1610" s="180"/>
      <c r="K1610" s="180"/>
    </row>
    <row r="1611" spans="1:11" s="154" customFormat="1" ht="63" outlineLevel="1" x14ac:dyDescent="0.25">
      <c r="A1611" s="200"/>
      <c r="B1611" s="124" t="s">
        <v>874</v>
      </c>
      <c r="C1611" s="199" t="s">
        <v>584</v>
      </c>
      <c r="D1611" s="66">
        <v>2025</v>
      </c>
      <c r="E1611" s="200"/>
      <c r="F1611" s="200" t="s">
        <v>110</v>
      </c>
      <c r="G1611" s="136">
        <v>1</v>
      </c>
      <c r="H1611" s="124">
        <v>22</v>
      </c>
      <c r="I1611" s="253">
        <f t="shared" si="10"/>
        <v>41.511000000000003</v>
      </c>
      <c r="J1611" s="180"/>
      <c r="K1611" s="180"/>
    </row>
    <row r="1612" spans="1:11" s="154" customFormat="1" ht="63" outlineLevel="1" x14ac:dyDescent="0.25">
      <c r="A1612" s="200"/>
      <c r="B1612" s="124" t="s">
        <v>874</v>
      </c>
      <c r="C1612" s="199" t="s">
        <v>585</v>
      </c>
      <c r="D1612" s="66">
        <v>2025</v>
      </c>
      <c r="E1612" s="200"/>
      <c r="F1612" s="200" t="s">
        <v>110</v>
      </c>
      <c r="G1612" s="136">
        <v>1</v>
      </c>
      <c r="H1612" s="124">
        <v>16</v>
      </c>
      <c r="I1612" s="253">
        <f t="shared" si="10"/>
        <v>41.511000000000003</v>
      </c>
      <c r="J1612" s="180"/>
      <c r="K1612" s="180"/>
    </row>
    <row r="1613" spans="1:11" s="154" customFormat="1" ht="63" outlineLevel="1" x14ac:dyDescent="0.25">
      <c r="A1613" s="200"/>
      <c r="B1613" s="124" t="s">
        <v>874</v>
      </c>
      <c r="C1613" s="199" t="s">
        <v>586</v>
      </c>
      <c r="D1613" s="66">
        <v>2025</v>
      </c>
      <c r="E1613" s="200"/>
      <c r="F1613" s="200" t="s">
        <v>110</v>
      </c>
      <c r="G1613" s="136">
        <v>1</v>
      </c>
      <c r="H1613" s="124">
        <v>22</v>
      </c>
      <c r="I1613" s="253">
        <f t="shared" si="10"/>
        <v>41.511000000000003</v>
      </c>
      <c r="J1613" s="180"/>
      <c r="K1613" s="180"/>
    </row>
    <row r="1614" spans="1:11" s="154" customFormat="1" ht="63" outlineLevel="1" x14ac:dyDescent="0.25">
      <c r="A1614" s="200"/>
      <c r="B1614" s="124" t="s">
        <v>874</v>
      </c>
      <c r="C1614" s="199" t="s">
        <v>587</v>
      </c>
      <c r="D1614" s="66">
        <v>2025</v>
      </c>
      <c r="E1614" s="200"/>
      <c r="F1614" s="200" t="s">
        <v>110</v>
      </c>
      <c r="G1614" s="136">
        <v>1</v>
      </c>
      <c r="H1614" s="124">
        <v>32</v>
      </c>
      <c r="I1614" s="253">
        <f t="shared" si="10"/>
        <v>41.511000000000003</v>
      </c>
      <c r="J1614" s="180"/>
      <c r="K1614" s="180"/>
    </row>
    <row r="1615" spans="1:11" s="154" customFormat="1" ht="78.75" outlineLevel="1" x14ac:dyDescent="0.25">
      <c r="A1615" s="200"/>
      <c r="B1615" s="124" t="s">
        <v>874</v>
      </c>
      <c r="C1615" s="199" t="s">
        <v>588</v>
      </c>
      <c r="D1615" s="66">
        <v>2025</v>
      </c>
      <c r="E1615" s="200"/>
      <c r="F1615" s="200" t="s">
        <v>110</v>
      </c>
      <c r="G1615" s="136">
        <v>1</v>
      </c>
      <c r="H1615" s="124">
        <v>16</v>
      </c>
      <c r="I1615" s="253">
        <f t="shared" si="10"/>
        <v>41.511000000000003</v>
      </c>
      <c r="J1615" s="180"/>
      <c r="K1615" s="180"/>
    </row>
    <row r="1616" spans="1:11" s="154" customFormat="1" ht="63" outlineLevel="1" x14ac:dyDescent="0.25">
      <c r="A1616" s="200"/>
      <c r="B1616" s="124" t="s">
        <v>874</v>
      </c>
      <c r="C1616" s="199" t="s">
        <v>589</v>
      </c>
      <c r="D1616" s="66">
        <v>2025</v>
      </c>
      <c r="E1616" s="200"/>
      <c r="F1616" s="200" t="s">
        <v>110</v>
      </c>
      <c r="G1616" s="136">
        <v>1</v>
      </c>
      <c r="H1616" s="124">
        <v>32</v>
      </c>
      <c r="I1616" s="253">
        <f t="shared" si="10"/>
        <v>41.511000000000003</v>
      </c>
      <c r="J1616" s="180"/>
      <c r="K1616" s="180"/>
    </row>
    <row r="1617" spans="1:11" s="154" customFormat="1" ht="63" outlineLevel="1" x14ac:dyDescent="0.25">
      <c r="A1617" s="200"/>
      <c r="B1617" s="124" t="s">
        <v>874</v>
      </c>
      <c r="C1617" s="199" t="s">
        <v>590</v>
      </c>
      <c r="D1617" s="66">
        <v>2025</v>
      </c>
      <c r="E1617" s="200"/>
      <c r="F1617" s="200" t="s">
        <v>110</v>
      </c>
      <c r="G1617" s="136">
        <v>1</v>
      </c>
      <c r="H1617" s="124">
        <v>22</v>
      </c>
      <c r="I1617" s="253">
        <f t="shared" si="10"/>
        <v>41.511000000000003</v>
      </c>
      <c r="J1617" s="180"/>
      <c r="K1617" s="180"/>
    </row>
    <row r="1618" spans="1:11" s="154" customFormat="1" ht="78.75" outlineLevel="1" x14ac:dyDescent="0.25">
      <c r="A1618" s="200"/>
      <c r="B1618" s="124" t="s">
        <v>874</v>
      </c>
      <c r="C1618" s="79" t="s">
        <v>676</v>
      </c>
      <c r="D1618" s="66">
        <v>2025</v>
      </c>
      <c r="E1618" s="200"/>
      <c r="F1618" s="200" t="s">
        <v>110</v>
      </c>
      <c r="G1618" s="136">
        <v>1</v>
      </c>
      <c r="H1618" s="266">
        <v>32</v>
      </c>
      <c r="I1618" s="253">
        <f t="shared" si="10"/>
        <v>41.511000000000003</v>
      </c>
      <c r="J1618" s="180"/>
      <c r="K1618" s="180"/>
    </row>
    <row r="1619" spans="1:11" s="154" customFormat="1" ht="63" outlineLevel="1" x14ac:dyDescent="0.25">
      <c r="A1619" s="200"/>
      <c r="B1619" s="124" t="s">
        <v>874</v>
      </c>
      <c r="C1619" s="79" t="s">
        <v>677</v>
      </c>
      <c r="D1619" s="66">
        <v>2025</v>
      </c>
      <c r="E1619" s="200"/>
      <c r="F1619" s="200" t="s">
        <v>110</v>
      </c>
      <c r="G1619" s="136">
        <v>1</v>
      </c>
      <c r="H1619" s="266">
        <v>16</v>
      </c>
      <c r="I1619" s="253">
        <f t="shared" si="10"/>
        <v>41.511000000000003</v>
      </c>
      <c r="J1619" s="180"/>
      <c r="K1619" s="180"/>
    </row>
    <row r="1620" spans="1:11" s="154" customFormat="1" ht="63" outlineLevel="1" x14ac:dyDescent="0.25">
      <c r="A1620" s="200"/>
      <c r="B1620" s="124" t="s">
        <v>874</v>
      </c>
      <c r="C1620" s="79" t="s">
        <v>678</v>
      </c>
      <c r="D1620" s="66">
        <v>2025</v>
      </c>
      <c r="E1620" s="200"/>
      <c r="F1620" s="200" t="s">
        <v>110</v>
      </c>
      <c r="G1620" s="136">
        <v>1</v>
      </c>
      <c r="H1620" s="266">
        <v>32</v>
      </c>
      <c r="I1620" s="253">
        <f t="shared" si="10"/>
        <v>41.511000000000003</v>
      </c>
      <c r="J1620" s="180"/>
      <c r="K1620" s="180"/>
    </row>
    <row r="1621" spans="1:11" s="154" customFormat="1" ht="63" outlineLevel="1" x14ac:dyDescent="0.25">
      <c r="A1621" s="200"/>
      <c r="B1621" s="124" t="s">
        <v>874</v>
      </c>
      <c r="C1621" s="79" t="s">
        <v>679</v>
      </c>
      <c r="D1621" s="66">
        <v>2025</v>
      </c>
      <c r="E1621" s="200"/>
      <c r="F1621" s="200" t="s">
        <v>110</v>
      </c>
      <c r="G1621" s="136">
        <v>1</v>
      </c>
      <c r="H1621" s="266">
        <v>32</v>
      </c>
      <c r="I1621" s="253">
        <f t="shared" si="10"/>
        <v>41.511000000000003</v>
      </c>
      <c r="J1621" s="180"/>
      <c r="K1621" s="180"/>
    </row>
    <row r="1622" spans="1:11" s="154" customFormat="1" ht="63" outlineLevel="1" x14ac:dyDescent="0.25">
      <c r="A1622" s="200"/>
      <c r="B1622" s="124" t="s">
        <v>874</v>
      </c>
      <c r="C1622" s="79" t="s">
        <v>680</v>
      </c>
      <c r="D1622" s="66">
        <v>2025</v>
      </c>
      <c r="E1622" s="200"/>
      <c r="F1622" s="200" t="s">
        <v>110</v>
      </c>
      <c r="G1622" s="136">
        <v>1</v>
      </c>
      <c r="H1622" s="266">
        <v>22</v>
      </c>
      <c r="I1622" s="253">
        <f t="shared" si="10"/>
        <v>41.511000000000003</v>
      </c>
      <c r="J1622" s="180"/>
      <c r="K1622" s="180"/>
    </row>
    <row r="1623" spans="1:11" s="154" customFormat="1" ht="78.75" outlineLevel="1" x14ac:dyDescent="0.25">
      <c r="A1623" s="200"/>
      <c r="B1623" s="124" t="s">
        <v>874</v>
      </c>
      <c r="C1623" s="79" t="s">
        <v>681</v>
      </c>
      <c r="D1623" s="66">
        <v>2025</v>
      </c>
      <c r="E1623" s="200"/>
      <c r="F1623" s="200" t="s">
        <v>110</v>
      </c>
      <c r="G1623" s="136">
        <v>1</v>
      </c>
      <c r="H1623" s="266">
        <v>32</v>
      </c>
      <c r="I1623" s="253">
        <f t="shared" si="10"/>
        <v>41.511000000000003</v>
      </c>
      <c r="J1623" s="180"/>
      <c r="K1623" s="180"/>
    </row>
    <row r="1624" spans="1:11" s="154" customFormat="1" ht="63" outlineLevel="1" x14ac:dyDescent="0.25">
      <c r="A1624" s="200"/>
      <c r="B1624" s="124" t="s">
        <v>874</v>
      </c>
      <c r="C1624" s="79" t="s">
        <v>682</v>
      </c>
      <c r="D1624" s="66">
        <v>2025</v>
      </c>
      <c r="E1624" s="200"/>
      <c r="F1624" s="200" t="s">
        <v>110</v>
      </c>
      <c r="G1624" s="136">
        <v>1</v>
      </c>
      <c r="H1624" s="266">
        <v>22</v>
      </c>
      <c r="I1624" s="253">
        <f t="shared" si="10"/>
        <v>41.511000000000003</v>
      </c>
      <c r="J1624" s="180"/>
      <c r="K1624" s="180"/>
    </row>
    <row r="1625" spans="1:11" s="154" customFormat="1" ht="63" outlineLevel="1" x14ac:dyDescent="0.25">
      <c r="A1625" s="200"/>
      <c r="B1625" s="124" t="s">
        <v>874</v>
      </c>
      <c r="C1625" s="79" t="s">
        <v>683</v>
      </c>
      <c r="D1625" s="66">
        <v>2025</v>
      </c>
      <c r="E1625" s="200"/>
      <c r="F1625" s="200" t="s">
        <v>110</v>
      </c>
      <c r="G1625" s="136">
        <v>1</v>
      </c>
      <c r="H1625" s="266">
        <v>32</v>
      </c>
      <c r="I1625" s="253">
        <f t="shared" si="10"/>
        <v>41.511000000000003</v>
      </c>
      <c r="J1625" s="180"/>
      <c r="K1625" s="180"/>
    </row>
    <row r="1626" spans="1:11" s="154" customFormat="1" ht="63" outlineLevel="1" x14ac:dyDescent="0.25">
      <c r="A1626" s="200"/>
      <c r="B1626" s="124" t="s">
        <v>874</v>
      </c>
      <c r="C1626" s="79" t="s">
        <v>684</v>
      </c>
      <c r="D1626" s="66">
        <v>2025</v>
      </c>
      <c r="E1626" s="200"/>
      <c r="F1626" s="200" t="s">
        <v>110</v>
      </c>
      <c r="G1626" s="136">
        <v>1</v>
      </c>
      <c r="H1626" s="267">
        <v>22</v>
      </c>
      <c r="I1626" s="253">
        <f t="shared" si="10"/>
        <v>41.511000000000003</v>
      </c>
      <c r="J1626" s="180"/>
      <c r="K1626" s="180"/>
    </row>
    <row r="1627" spans="1:11" s="154" customFormat="1" ht="78.75" outlineLevel="1" x14ac:dyDescent="0.25">
      <c r="A1627" s="200"/>
      <c r="B1627" s="124" t="s">
        <v>874</v>
      </c>
      <c r="C1627" s="79" t="s">
        <v>685</v>
      </c>
      <c r="D1627" s="66">
        <v>2025</v>
      </c>
      <c r="E1627" s="200"/>
      <c r="F1627" s="200" t="s">
        <v>110</v>
      </c>
      <c r="G1627" s="136">
        <v>1</v>
      </c>
      <c r="H1627" s="267">
        <v>32</v>
      </c>
      <c r="I1627" s="253">
        <f t="shared" si="10"/>
        <v>41.511000000000003</v>
      </c>
      <c r="J1627" s="180"/>
      <c r="K1627" s="180"/>
    </row>
    <row r="1628" spans="1:11" s="154" customFormat="1" ht="63" outlineLevel="1" x14ac:dyDescent="0.25">
      <c r="A1628" s="200"/>
      <c r="B1628" s="124" t="s">
        <v>874</v>
      </c>
      <c r="C1628" s="79" t="s">
        <v>686</v>
      </c>
      <c r="D1628" s="66">
        <v>2025</v>
      </c>
      <c r="E1628" s="200"/>
      <c r="F1628" s="200" t="s">
        <v>110</v>
      </c>
      <c r="G1628" s="136">
        <v>1</v>
      </c>
      <c r="H1628" s="268">
        <v>32</v>
      </c>
      <c r="I1628" s="253">
        <f t="shared" si="10"/>
        <v>41.511000000000003</v>
      </c>
      <c r="J1628" s="180"/>
      <c r="K1628" s="180"/>
    </row>
    <row r="1629" spans="1:11" s="154" customFormat="1" ht="78.75" outlineLevel="1" x14ac:dyDescent="0.25">
      <c r="A1629" s="200"/>
      <c r="B1629" s="124" t="s">
        <v>874</v>
      </c>
      <c r="C1629" s="79" t="s">
        <v>687</v>
      </c>
      <c r="D1629" s="66">
        <v>2025</v>
      </c>
      <c r="E1629" s="200"/>
      <c r="F1629" s="200" t="s">
        <v>110</v>
      </c>
      <c r="G1629" s="136">
        <v>1</v>
      </c>
      <c r="H1629" s="268">
        <v>32</v>
      </c>
      <c r="I1629" s="253">
        <f t="shared" si="10"/>
        <v>41.511000000000003</v>
      </c>
      <c r="J1629" s="180"/>
      <c r="K1629" s="180"/>
    </row>
    <row r="1630" spans="1:11" s="154" customFormat="1" ht="63" outlineLevel="1" x14ac:dyDescent="0.25">
      <c r="A1630" s="200"/>
      <c r="B1630" s="124" t="s">
        <v>874</v>
      </c>
      <c r="C1630" s="79" t="s">
        <v>688</v>
      </c>
      <c r="D1630" s="66">
        <v>2025</v>
      </c>
      <c r="E1630" s="200"/>
      <c r="F1630" s="200" t="s">
        <v>110</v>
      </c>
      <c r="G1630" s="136">
        <v>1</v>
      </c>
      <c r="H1630" s="268">
        <v>16</v>
      </c>
      <c r="I1630" s="253">
        <f t="shared" si="10"/>
        <v>41.511000000000003</v>
      </c>
      <c r="J1630" s="180"/>
      <c r="K1630" s="180"/>
    </row>
    <row r="1631" spans="1:11" s="154" customFormat="1" ht="63" outlineLevel="1" x14ac:dyDescent="0.25">
      <c r="A1631" s="200"/>
      <c r="B1631" s="124" t="s">
        <v>874</v>
      </c>
      <c r="C1631" s="79" t="s">
        <v>689</v>
      </c>
      <c r="D1631" s="66">
        <v>2025</v>
      </c>
      <c r="E1631" s="200"/>
      <c r="F1631" s="200" t="s">
        <v>110</v>
      </c>
      <c r="G1631" s="136">
        <v>1</v>
      </c>
      <c r="H1631" s="268">
        <v>32</v>
      </c>
      <c r="I1631" s="253">
        <f t="shared" si="10"/>
        <v>41.511000000000003</v>
      </c>
      <c r="J1631" s="180"/>
      <c r="K1631" s="180"/>
    </row>
    <row r="1632" spans="1:11" s="154" customFormat="1" ht="63" outlineLevel="1" x14ac:dyDescent="0.25">
      <c r="A1632" s="200"/>
      <c r="B1632" s="124" t="s">
        <v>874</v>
      </c>
      <c r="C1632" s="79" t="s">
        <v>690</v>
      </c>
      <c r="D1632" s="66">
        <v>2025</v>
      </c>
      <c r="E1632" s="200"/>
      <c r="F1632" s="200" t="s">
        <v>110</v>
      </c>
      <c r="G1632" s="136">
        <v>1</v>
      </c>
      <c r="H1632" s="268">
        <v>22</v>
      </c>
      <c r="I1632" s="253">
        <f t="shared" si="10"/>
        <v>41.511000000000003</v>
      </c>
      <c r="J1632" s="180"/>
      <c r="K1632" s="180"/>
    </row>
    <row r="1633" spans="1:37" s="154" customFormat="1" ht="78.75" outlineLevel="1" x14ac:dyDescent="0.25">
      <c r="A1633" s="200"/>
      <c r="B1633" s="124" t="s">
        <v>874</v>
      </c>
      <c r="C1633" s="199" t="s">
        <v>1309</v>
      </c>
      <c r="D1633" s="66">
        <v>2025</v>
      </c>
      <c r="E1633" s="200"/>
      <c r="F1633" s="200" t="s">
        <v>110</v>
      </c>
      <c r="G1633" s="136">
        <v>1</v>
      </c>
      <c r="H1633" s="269">
        <v>20</v>
      </c>
      <c r="I1633" s="253">
        <f t="shared" si="10"/>
        <v>41.511000000000003</v>
      </c>
      <c r="J1633" s="180"/>
      <c r="K1633" s="180"/>
    </row>
    <row r="1634" spans="1:37" s="154" customFormat="1" ht="78.75" outlineLevel="1" x14ac:dyDescent="0.25">
      <c r="A1634" s="200"/>
      <c r="B1634" s="124" t="s">
        <v>874</v>
      </c>
      <c r="C1634" s="199" t="s">
        <v>1310</v>
      </c>
      <c r="D1634" s="66">
        <v>2025</v>
      </c>
      <c r="E1634" s="200"/>
      <c r="F1634" s="200" t="s">
        <v>110</v>
      </c>
      <c r="G1634" s="136">
        <v>1</v>
      </c>
      <c r="H1634" s="269">
        <v>32</v>
      </c>
      <c r="I1634" s="253">
        <f t="shared" si="10"/>
        <v>41.511000000000003</v>
      </c>
      <c r="J1634" s="180"/>
      <c r="K1634" s="180"/>
    </row>
    <row r="1635" spans="1:37" s="154" customFormat="1" ht="47.25" outlineLevel="1" x14ac:dyDescent="0.25">
      <c r="A1635" s="200"/>
      <c r="B1635" s="124" t="s">
        <v>874</v>
      </c>
      <c r="C1635" s="199" t="s">
        <v>592</v>
      </c>
      <c r="D1635" s="66">
        <v>2025</v>
      </c>
      <c r="E1635" s="200"/>
      <c r="F1635" s="200" t="s">
        <v>110</v>
      </c>
      <c r="G1635" s="136">
        <v>1</v>
      </c>
      <c r="H1635" s="269">
        <v>40</v>
      </c>
      <c r="I1635" s="253">
        <f t="shared" si="10"/>
        <v>41.511000000000003</v>
      </c>
      <c r="J1635" s="180"/>
      <c r="K1635" s="180"/>
    </row>
    <row r="1636" spans="1:37" s="154" customFormat="1" ht="94.5" outlineLevel="1" x14ac:dyDescent="0.25">
      <c r="A1636" s="200"/>
      <c r="B1636" s="124" t="s">
        <v>874</v>
      </c>
      <c r="C1636" s="199" t="s">
        <v>593</v>
      </c>
      <c r="D1636" s="66">
        <v>2025</v>
      </c>
      <c r="E1636" s="200"/>
      <c r="F1636" s="200" t="s">
        <v>110</v>
      </c>
      <c r="G1636" s="136">
        <v>1</v>
      </c>
      <c r="H1636" s="269">
        <v>45</v>
      </c>
      <c r="I1636" s="253">
        <f t="shared" si="10"/>
        <v>41.511000000000003</v>
      </c>
      <c r="J1636" s="180"/>
      <c r="K1636" s="180"/>
    </row>
    <row r="1637" spans="1:37" s="154" customFormat="1" ht="63" outlineLevel="1" x14ac:dyDescent="0.25">
      <c r="A1637" s="200"/>
      <c r="B1637" s="124" t="s">
        <v>874</v>
      </c>
      <c r="C1637" s="66" t="s">
        <v>594</v>
      </c>
      <c r="D1637" s="66">
        <v>2025</v>
      </c>
      <c r="E1637" s="200"/>
      <c r="F1637" s="200" t="s">
        <v>110</v>
      </c>
      <c r="G1637" s="136">
        <v>1</v>
      </c>
      <c r="H1637" s="124">
        <v>25</v>
      </c>
      <c r="I1637" s="253">
        <f t="shared" si="10"/>
        <v>41.511000000000003</v>
      </c>
      <c r="J1637" s="180"/>
      <c r="K1637" s="180"/>
    </row>
    <row r="1638" spans="1:37" s="154" customFormat="1" ht="63" outlineLevel="1" x14ac:dyDescent="0.25">
      <c r="A1638" s="200"/>
      <c r="B1638" s="124" t="s">
        <v>874</v>
      </c>
      <c r="C1638" s="79" t="s">
        <v>691</v>
      </c>
      <c r="D1638" s="66">
        <v>2025</v>
      </c>
      <c r="E1638" s="200"/>
      <c r="F1638" s="200" t="s">
        <v>110</v>
      </c>
      <c r="G1638" s="136">
        <v>1</v>
      </c>
      <c r="H1638" s="124">
        <v>50</v>
      </c>
      <c r="I1638" s="253">
        <f t="shared" si="10"/>
        <v>41.511000000000003</v>
      </c>
      <c r="J1638" s="180"/>
      <c r="K1638" s="180"/>
    </row>
    <row r="1639" spans="1:37" s="154" customFormat="1" ht="15.75" hidden="1" x14ac:dyDescent="0.25">
      <c r="A1639" s="307"/>
      <c r="B1639" s="303" t="s">
        <v>874</v>
      </c>
      <c r="C1639" s="309" t="s">
        <v>875</v>
      </c>
      <c r="D1639" s="175"/>
      <c r="E1639" s="303"/>
      <c r="F1639" s="303" t="s">
        <v>1311</v>
      </c>
      <c r="G1639" s="303"/>
      <c r="H1639" s="303"/>
      <c r="I1639" s="305"/>
      <c r="J1639" s="68"/>
      <c r="K1639" s="68"/>
    </row>
    <row r="1640" spans="1:37" s="154" customFormat="1" ht="15.75" hidden="1" x14ac:dyDescent="0.25">
      <c r="A1640" s="308"/>
      <c r="B1640" s="304"/>
      <c r="C1640" s="310"/>
      <c r="D1640" s="71"/>
      <c r="E1640" s="311"/>
      <c r="F1640" s="304" t="s">
        <v>1311</v>
      </c>
      <c r="G1640" s="304"/>
      <c r="H1640" s="304"/>
      <c r="I1640" s="306"/>
      <c r="J1640" s="70"/>
      <c r="K1640" s="70"/>
    </row>
    <row r="1641" spans="1:37" s="154" customFormat="1" ht="31.5" hidden="1" x14ac:dyDescent="0.25">
      <c r="A1641" s="167"/>
      <c r="B1641" s="73" t="s">
        <v>874</v>
      </c>
      <c r="C1641" s="74" t="s">
        <v>84</v>
      </c>
      <c r="D1641" s="75">
        <v>2025</v>
      </c>
      <c r="E1641" s="194">
        <v>2021</v>
      </c>
      <c r="F1641" s="194" t="s">
        <v>1311</v>
      </c>
      <c r="G1641" s="76">
        <f ca="1">SUMIF($E$1644:$I$1647,$E$1641,$G$1644:$G$1647)</f>
        <v>0</v>
      </c>
      <c r="H1641" s="76">
        <f ca="1">SUMIF($E$1644:$I$1647,$E$1641,$H$1644:$H$1647)</f>
        <v>0</v>
      </c>
      <c r="I1641" s="77">
        <f ca="1">SUMIF($E$1644:$I$1647,$E$1641,$I$1644:$I$1647)</f>
        <v>0</v>
      </c>
      <c r="J1641" s="78"/>
      <c r="K1641" s="78"/>
    </row>
    <row r="1642" spans="1:37" s="168" customFormat="1" ht="15.75" hidden="1" x14ac:dyDescent="0.25">
      <c r="A1642" s="167"/>
      <c r="B1642" s="73" t="s">
        <v>874</v>
      </c>
      <c r="C1642" s="74" t="s">
        <v>85</v>
      </c>
      <c r="D1642" s="74"/>
      <c r="E1642" s="194">
        <v>2022</v>
      </c>
      <c r="F1642" s="194" t="s">
        <v>1311</v>
      </c>
      <c r="G1642" s="76">
        <f ca="1">SUMIF($E$1644:$I$1647,$E$1642,$G$1644:$G$1647)</f>
        <v>0</v>
      </c>
      <c r="H1642" s="76">
        <f ca="1">SUMIF($E$1644:$I$1647,$E$1642,$H$1644:$H$1647)</f>
        <v>0</v>
      </c>
      <c r="I1642" s="76">
        <f ca="1">SUMIF($E$1644:$I$1647,$E$1642,$I$1644:$I$1647)</f>
        <v>0</v>
      </c>
      <c r="J1642" s="78"/>
      <c r="K1642" s="78"/>
      <c r="L1642" s="154"/>
      <c r="M1642" s="154"/>
      <c r="N1642" s="154"/>
      <c r="O1642" s="154"/>
      <c r="P1642" s="154"/>
      <c r="Q1642" s="154"/>
      <c r="R1642" s="154"/>
      <c r="S1642" s="154"/>
      <c r="T1642" s="154"/>
      <c r="U1642" s="154"/>
      <c r="V1642" s="154"/>
      <c r="W1642" s="154"/>
      <c r="X1642" s="154"/>
      <c r="Y1642" s="154"/>
      <c r="Z1642" s="154"/>
      <c r="AA1642" s="154"/>
      <c r="AB1642" s="154"/>
      <c r="AC1642" s="154"/>
      <c r="AD1642" s="154"/>
      <c r="AE1642" s="154"/>
      <c r="AF1642" s="154"/>
      <c r="AG1642" s="154"/>
      <c r="AH1642" s="154"/>
      <c r="AI1642" s="154"/>
      <c r="AJ1642" s="154"/>
      <c r="AK1642" s="154"/>
    </row>
    <row r="1643" spans="1:37" s="154" customFormat="1" ht="15.75" hidden="1" x14ac:dyDescent="0.25">
      <c r="A1643" s="167"/>
      <c r="B1643" s="73" t="s">
        <v>874</v>
      </c>
      <c r="C1643" s="74" t="s">
        <v>85</v>
      </c>
      <c r="D1643" s="74"/>
      <c r="E1643" s="194">
        <v>2023</v>
      </c>
      <c r="F1643" s="194" t="s">
        <v>1311</v>
      </c>
      <c r="G1643" s="76">
        <f>SUMIF($E$1644:$E$1647,$E$1643,$G$1644:$G$1647)</f>
        <v>0</v>
      </c>
      <c r="H1643" s="76">
        <f>SUMIF($E$1644:$E$1647,$E$1643,$H$1644:$H$1647)</f>
        <v>0</v>
      </c>
      <c r="I1643" s="76">
        <f>SUMIF($E$1644:$E$1647,$E$1643,$I$1644:$I$1647)</f>
        <v>0</v>
      </c>
      <c r="J1643" s="78"/>
      <c r="K1643" s="78"/>
    </row>
    <row r="1644" spans="1:37" s="154" customFormat="1" ht="15.75" hidden="1" outlineLevel="1" x14ac:dyDescent="0.25">
      <c r="A1644" s="167"/>
      <c r="B1644" s="66"/>
      <c r="C1644" s="79"/>
      <c r="D1644" s="79"/>
      <c r="E1644" s="167">
        <v>2022</v>
      </c>
      <c r="F1644" s="270"/>
      <c r="G1644" s="66"/>
      <c r="H1644" s="102"/>
      <c r="I1644" s="123"/>
      <c r="J1644" s="271"/>
      <c r="K1644" s="271"/>
    </row>
    <row r="1645" spans="1:37" s="154" customFormat="1" ht="15.75" hidden="1" outlineLevel="1" x14ac:dyDescent="0.25">
      <c r="A1645" s="167"/>
      <c r="B1645" s="66"/>
      <c r="C1645" s="79"/>
      <c r="D1645" s="79"/>
      <c r="E1645" s="167">
        <v>2022</v>
      </c>
      <c r="F1645" s="270"/>
      <c r="G1645" s="66"/>
      <c r="H1645" s="102"/>
      <c r="I1645" s="123"/>
      <c r="J1645" s="271"/>
      <c r="K1645" s="271"/>
    </row>
    <row r="1646" spans="1:37" s="154" customFormat="1" ht="15.75" hidden="1" outlineLevel="1" x14ac:dyDescent="0.25">
      <c r="A1646" s="167"/>
      <c r="B1646" s="66"/>
      <c r="C1646" s="79"/>
      <c r="D1646" s="79"/>
      <c r="E1646" s="167">
        <v>2023</v>
      </c>
      <c r="F1646" s="167"/>
      <c r="G1646" s="102"/>
      <c r="H1646" s="102"/>
      <c r="I1646" s="123"/>
      <c r="J1646" s="101"/>
      <c r="K1646" s="101"/>
    </row>
    <row r="1647" spans="1:37" s="154" customFormat="1" ht="15.75" hidden="1" outlineLevel="1" x14ac:dyDescent="0.25">
      <c r="A1647" s="167"/>
      <c r="B1647" s="66"/>
      <c r="C1647" s="79"/>
      <c r="D1647" s="79"/>
      <c r="E1647" s="167">
        <v>2021</v>
      </c>
      <c r="F1647" s="270" t="s">
        <v>1311</v>
      </c>
      <c r="G1647" s="66"/>
      <c r="H1647" s="102"/>
      <c r="I1647" s="123"/>
      <c r="J1647" s="271"/>
      <c r="K1647" s="271"/>
    </row>
    <row r="1648" spans="1:37" s="154" customFormat="1" ht="31.5" collapsed="1" x14ac:dyDescent="0.25">
      <c r="A1648" s="167"/>
      <c r="B1648" s="98" t="s">
        <v>1312</v>
      </c>
      <c r="C1648" s="224" t="s">
        <v>1313</v>
      </c>
      <c r="D1648" s="66">
        <v>2025</v>
      </c>
      <c r="E1648" s="211"/>
      <c r="F1648" s="212" t="s">
        <v>110</v>
      </c>
      <c r="G1648" s="98"/>
      <c r="H1648" s="98"/>
      <c r="I1648" s="99"/>
      <c r="J1648" s="49"/>
      <c r="K1648" s="49"/>
    </row>
    <row r="1649" spans="1:11" s="154" customFormat="1" ht="31.5" x14ac:dyDescent="0.25">
      <c r="A1649" s="167"/>
      <c r="B1649" s="98" t="s">
        <v>1312</v>
      </c>
      <c r="C1649" s="79" t="s">
        <v>84</v>
      </c>
      <c r="D1649" s="66">
        <v>2025</v>
      </c>
      <c r="E1649" s="227">
        <v>2021</v>
      </c>
      <c r="F1649" s="212" t="s">
        <v>110</v>
      </c>
      <c r="G1649" s="98">
        <f>SUM(G1650:G1701)</f>
        <v>64</v>
      </c>
      <c r="H1649" s="98">
        <f>SUM(H1650:H1701)</f>
        <v>8659.64</v>
      </c>
      <c r="I1649" s="99">
        <f>SUM(I1650:I1701)</f>
        <v>2777.3304299999968</v>
      </c>
      <c r="J1649" s="131"/>
      <c r="K1649" s="131"/>
    </row>
    <row r="1650" spans="1:11" s="154" customFormat="1" ht="126" outlineLevel="1" x14ac:dyDescent="0.25">
      <c r="A1650" s="167"/>
      <c r="B1650" s="66" t="s">
        <v>1312</v>
      </c>
      <c r="C1650" s="79" t="s">
        <v>1314</v>
      </c>
      <c r="D1650" s="66">
        <v>2025</v>
      </c>
      <c r="E1650" s="167">
        <v>2022</v>
      </c>
      <c r="F1650" s="167" t="s">
        <v>110</v>
      </c>
      <c r="G1650" s="66">
        <v>2</v>
      </c>
      <c r="H1650" s="102">
        <v>350</v>
      </c>
      <c r="I1650" s="123">
        <f>(2*44084.61)/1000</f>
        <v>88.169219999999996</v>
      </c>
      <c r="J1650" s="101"/>
      <c r="K1650" s="101"/>
    </row>
    <row r="1651" spans="1:11" s="154" customFormat="1" ht="126" outlineLevel="1" x14ac:dyDescent="0.25">
      <c r="A1651" s="167"/>
      <c r="B1651" s="66" t="s">
        <v>1312</v>
      </c>
      <c r="C1651" s="79" t="s">
        <v>1315</v>
      </c>
      <c r="D1651" s="66">
        <v>2025</v>
      </c>
      <c r="E1651" s="167">
        <v>2022</v>
      </c>
      <c r="F1651" s="167" t="s">
        <v>110</v>
      </c>
      <c r="G1651" s="66">
        <v>2</v>
      </c>
      <c r="H1651" s="102">
        <v>650</v>
      </c>
      <c r="I1651" s="123">
        <v>88.169219999999996</v>
      </c>
      <c r="J1651" s="101"/>
      <c r="K1651" s="101"/>
    </row>
    <row r="1652" spans="1:11" s="154" customFormat="1" ht="78.75" outlineLevel="1" x14ac:dyDescent="0.25">
      <c r="A1652" s="167"/>
      <c r="B1652" s="66" t="s">
        <v>1312</v>
      </c>
      <c r="C1652" s="79" t="s">
        <v>1316</v>
      </c>
      <c r="D1652" s="66">
        <v>2025</v>
      </c>
      <c r="E1652" s="167">
        <v>2022</v>
      </c>
      <c r="F1652" s="167" t="s">
        <v>110</v>
      </c>
      <c r="G1652" s="66">
        <v>1</v>
      </c>
      <c r="H1652" s="102">
        <v>80</v>
      </c>
      <c r="I1652" s="123">
        <f>1*44084.61/1000</f>
        <v>44.084609999999998</v>
      </c>
      <c r="J1652" s="101"/>
      <c r="K1652" s="101"/>
    </row>
    <row r="1653" spans="1:11" s="154" customFormat="1" ht="94.5" outlineLevel="1" x14ac:dyDescent="0.25">
      <c r="A1653" s="167"/>
      <c r="B1653" s="66" t="s">
        <v>1312</v>
      </c>
      <c r="C1653" s="79" t="s">
        <v>1317</v>
      </c>
      <c r="D1653" s="66">
        <v>2025</v>
      </c>
      <c r="E1653" s="167">
        <v>2022</v>
      </c>
      <c r="F1653" s="167" t="s">
        <v>110</v>
      </c>
      <c r="G1653" s="66">
        <v>1</v>
      </c>
      <c r="H1653" s="102">
        <v>150</v>
      </c>
      <c r="I1653" s="123">
        <f t="shared" ref="I1653:I1681" si="11">1*44084.61/1000</f>
        <v>44.084609999999998</v>
      </c>
      <c r="J1653" s="101"/>
      <c r="K1653" s="101"/>
    </row>
    <row r="1654" spans="1:11" s="154" customFormat="1" ht="78.75" outlineLevel="1" x14ac:dyDescent="0.25">
      <c r="A1654" s="167"/>
      <c r="B1654" s="66" t="s">
        <v>1312</v>
      </c>
      <c r="C1654" s="79" t="s">
        <v>1318</v>
      </c>
      <c r="D1654" s="66">
        <v>2025</v>
      </c>
      <c r="E1654" s="167">
        <v>2022</v>
      </c>
      <c r="F1654" s="167" t="s">
        <v>110</v>
      </c>
      <c r="G1654" s="66">
        <v>1</v>
      </c>
      <c r="H1654" s="102">
        <v>62</v>
      </c>
      <c r="I1654" s="123">
        <f t="shared" si="11"/>
        <v>44.084609999999998</v>
      </c>
      <c r="J1654" s="101"/>
      <c r="K1654" s="101"/>
    </row>
    <row r="1655" spans="1:11" s="154" customFormat="1" ht="63" outlineLevel="1" x14ac:dyDescent="0.25">
      <c r="A1655" s="167"/>
      <c r="B1655" s="66" t="s">
        <v>1312</v>
      </c>
      <c r="C1655" s="79" t="s">
        <v>1319</v>
      </c>
      <c r="D1655" s="66">
        <v>2025</v>
      </c>
      <c r="E1655" s="167">
        <v>2022</v>
      </c>
      <c r="F1655" s="167" t="s">
        <v>110</v>
      </c>
      <c r="G1655" s="66">
        <v>1</v>
      </c>
      <c r="H1655" s="102">
        <v>100</v>
      </c>
      <c r="I1655" s="123">
        <f t="shared" si="11"/>
        <v>44.084609999999998</v>
      </c>
      <c r="J1655" s="101"/>
      <c r="K1655" s="101"/>
    </row>
    <row r="1656" spans="1:11" s="154" customFormat="1" ht="78.75" outlineLevel="1" x14ac:dyDescent="0.25">
      <c r="A1656" s="167"/>
      <c r="B1656" s="66" t="s">
        <v>1312</v>
      </c>
      <c r="C1656" s="79" t="s">
        <v>1320</v>
      </c>
      <c r="D1656" s="66">
        <v>2025</v>
      </c>
      <c r="E1656" s="167">
        <v>2022</v>
      </c>
      <c r="F1656" s="167" t="s">
        <v>110</v>
      </c>
      <c r="G1656" s="66">
        <v>1</v>
      </c>
      <c r="H1656" s="242">
        <v>80.2</v>
      </c>
      <c r="I1656" s="123">
        <f t="shared" si="11"/>
        <v>44.084609999999998</v>
      </c>
      <c r="J1656" s="101"/>
      <c r="K1656" s="101"/>
    </row>
    <row r="1657" spans="1:11" s="154" customFormat="1" ht="63" outlineLevel="1" x14ac:dyDescent="0.25">
      <c r="A1657" s="180"/>
      <c r="B1657" s="66" t="s">
        <v>1312</v>
      </c>
      <c r="C1657" s="79" t="s">
        <v>1321</v>
      </c>
      <c r="D1657" s="66">
        <v>2025</v>
      </c>
      <c r="E1657" s="167"/>
      <c r="F1657" s="167" t="s">
        <v>110</v>
      </c>
      <c r="G1657" s="66">
        <v>2</v>
      </c>
      <c r="H1657" s="102">
        <v>80</v>
      </c>
      <c r="I1657" s="123">
        <f t="shared" si="11"/>
        <v>44.084609999999998</v>
      </c>
      <c r="J1657" s="101"/>
      <c r="K1657" s="101"/>
    </row>
    <row r="1658" spans="1:11" s="154" customFormat="1" ht="94.5" outlineLevel="1" x14ac:dyDescent="0.25">
      <c r="A1658" s="180"/>
      <c r="B1658" s="66" t="s">
        <v>1312</v>
      </c>
      <c r="C1658" s="79" t="s">
        <v>1322</v>
      </c>
      <c r="D1658" s="66">
        <v>2025</v>
      </c>
      <c r="E1658" s="167"/>
      <c r="F1658" s="167" t="s">
        <v>110</v>
      </c>
      <c r="G1658" s="66">
        <v>1</v>
      </c>
      <c r="H1658" s="102">
        <v>149</v>
      </c>
      <c r="I1658" s="123">
        <f t="shared" si="11"/>
        <v>44.084609999999998</v>
      </c>
      <c r="J1658" s="101"/>
      <c r="K1658" s="101"/>
    </row>
    <row r="1659" spans="1:11" s="154" customFormat="1" ht="94.5" outlineLevel="1" x14ac:dyDescent="0.25">
      <c r="A1659" s="180"/>
      <c r="B1659" s="66" t="s">
        <v>1312</v>
      </c>
      <c r="C1659" s="79" t="s">
        <v>1323</v>
      </c>
      <c r="D1659" s="66">
        <v>2025</v>
      </c>
      <c r="E1659" s="167"/>
      <c r="F1659" s="167" t="s">
        <v>110</v>
      </c>
      <c r="G1659" s="66">
        <v>1</v>
      </c>
      <c r="H1659" s="102">
        <v>200</v>
      </c>
      <c r="I1659" s="123">
        <f t="shared" si="11"/>
        <v>44.084609999999998</v>
      </c>
      <c r="J1659" s="101"/>
      <c r="K1659" s="101"/>
    </row>
    <row r="1660" spans="1:11" s="154" customFormat="1" ht="94.5" outlineLevel="1" x14ac:dyDescent="0.25">
      <c r="A1660" s="180"/>
      <c r="B1660" s="66" t="s">
        <v>1312</v>
      </c>
      <c r="C1660" s="79" t="s">
        <v>1324</v>
      </c>
      <c r="D1660" s="66">
        <v>2025</v>
      </c>
      <c r="E1660" s="167"/>
      <c r="F1660" s="167" t="s">
        <v>110</v>
      </c>
      <c r="G1660" s="66">
        <v>1</v>
      </c>
      <c r="H1660" s="102">
        <v>30.98</v>
      </c>
      <c r="I1660" s="123">
        <f t="shared" si="11"/>
        <v>44.084609999999998</v>
      </c>
      <c r="J1660" s="101"/>
      <c r="K1660" s="101"/>
    </row>
    <row r="1661" spans="1:11" s="154" customFormat="1" ht="78.75" outlineLevel="1" x14ac:dyDescent="0.25">
      <c r="A1661" s="180"/>
      <c r="B1661" s="66" t="s">
        <v>1312</v>
      </c>
      <c r="C1661" s="79" t="s">
        <v>1325</v>
      </c>
      <c r="D1661" s="66">
        <v>2025</v>
      </c>
      <c r="E1661" s="167"/>
      <c r="F1661" s="167" t="s">
        <v>110</v>
      </c>
      <c r="G1661" s="66">
        <v>1</v>
      </c>
      <c r="H1661" s="102">
        <v>90</v>
      </c>
      <c r="I1661" s="123">
        <f t="shared" si="11"/>
        <v>44.084609999999998</v>
      </c>
      <c r="J1661" s="101"/>
      <c r="K1661" s="101"/>
    </row>
    <row r="1662" spans="1:11" s="154" customFormat="1" ht="63" outlineLevel="1" x14ac:dyDescent="0.25">
      <c r="A1662" s="180"/>
      <c r="B1662" s="66" t="s">
        <v>1312</v>
      </c>
      <c r="C1662" s="79" t="s">
        <v>1326</v>
      </c>
      <c r="D1662" s="66">
        <v>2025</v>
      </c>
      <c r="E1662" s="167"/>
      <c r="F1662" s="167" t="s">
        <v>110</v>
      </c>
      <c r="G1662" s="66">
        <v>1</v>
      </c>
      <c r="H1662" s="102">
        <v>150</v>
      </c>
      <c r="I1662" s="123">
        <f t="shared" si="11"/>
        <v>44.084609999999998</v>
      </c>
      <c r="J1662" s="101"/>
      <c r="K1662" s="101"/>
    </row>
    <row r="1663" spans="1:11" s="154" customFormat="1" ht="78.75" outlineLevel="1" x14ac:dyDescent="0.25">
      <c r="A1663" s="180"/>
      <c r="B1663" s="66" t="s">
        <v>1312</v>
      </c>
      <c r="C1663" s="79" t="s">
        <v>96</v>
      </c>
      <c r="D1663" s="66">
        <v>2025</v>
      </c>
      <c r="E1663" s="167"/>
      <c r="F1663" s="167" t="s">
        <v>110</v>
      </c>
      <c r="G1663" s="66">
        <v>1</v>
      </c>
      <c r="H1663" s="242">
        <v>65.2</v>
      </c>
      <c r="I1663" s="123">
        <f t="shared" si="11"/>
        <v>44.084609999999998</v>
      </c>
      <c r="J1663" s="101"/>
      <c r="K1663" s="101"/>
    </row>
    <row r="1664" spans="1:11" s="154" customFormat="1" ht="78.75" outlineLevel="1" x14ac:dyDescent="0.25">
      <c r="A1664" s="180"/>
      <c r="B1664" s="66" t="s">
        <v>1312</v>
      </c>
      <c r="C1664" s="79" t="s">
        <v>97</v>
      </c>
      <c r="D1664" s="66">
        <v>2025</v>
      </c>
      <c r="E1664" s="167"/>
      <c r="F1664" s="167" t="s">
        <v>110</v>
      </c>
      <c r="G1664" s="66">
        <v>1</v>
      </c>
      <c r="H1664" s="102">
        <v>80</v>
      </c>
      <c r="I1664" s="123">
        <f t="shared" si="11"/>
        <v>44.084609999999998</v>
      </c>
      <c r="J1664" s="101"/>
      <c r="K1664" s="101"/>
    </row>
    <row r="1665" spans="1:11" s="154" customFormat="1" ht="78.75" outlineLevel="1" x14ac:dyDescent="0.25">
      <c r="A1665" s="180"/>
      <c r="B1665" s="66" t="s">
        <v>1312</v>
      </c>
      <c r="C1665" s="79" t="s">
        <v>599</v>
      </c>
      <c r="D1665" s="66">
        <v>2025</v>
      </c>
      <c r="E1665" s="167"/>
      <c r="F1665" s="167" t="s">
        <v>110</v>
      </c>
      <c r="G1665" s="66">
        <v>1</v>
      </c>
      <c r="H1665" s="102">
        <v>80</v>
      </c>
      <c r="I1665" s="123">
        <f t="shared" si="11"/>
        <v>44.084609999999998</v>
      </c>
      <c r="J1665" s="101"/>
      <c r="K1665" s="101"/>
    </row>
    <row r="1666" spans="1:11" s="154" customFormat="1" ht="78.75" outlineLevel="1" x14ac:dyDescent="0.25">
      <c r="A1666" s="180"/>
      <c r="B1666" s="66" t="s">
        <v>1312</v>
      </c>
      <c r="C1666" s="79" t="s">
        <v>100</v>
      </c>
      <c r="D1666" s="66">
        <v>2025</v>
      </c>
      <c r="E1666" s="167"/>
      <c r="F1666" s="167" t="s">
        <v>110</v>
      </c>
      <c r="G1666" s="66">
        <v>1</v>
      </c>
      <c r="H1666" s="102">
        <v>80</v>
      </c>
      <c r="I1666" s="123">
        <f t="shared" si="11"/>
        <v>44.084609999999998</v>
      </c>
      <c r="J1666" s="101"/>
      <c r="K1666" s="101"/>
    </row>
    <row r="1667" spans="1:11" s="154" customFormat="1" ht="63" outlineLevel="1" x14ac:dyDescent="0.25">
      <c r="A1667" s="180"/>
      <c r="B1667" s="66" t="s">
        <v>1312</v>
      </c>
      <c r="C1667" s="79" t="s">
        <v>600</v>
      </c>
      <c r="D1667" s="66">
        <v>2025</v>
      </c>
      <c r="E1667" s="167"/>
      <c r="F1667" s="167" t="s">
        <v>110</v>
      </c>
      <c r="G1667" s="66">
        <v>1</v>
      </c>
      <c r="H1667" s="102">
        <v>80</v>
      </c>
      <c r="I1667" s="123">
        <f>1*44084.61/1000</f>
        <v>44.084609999999998</v>
      </c>
      <c r="J1667" s="101"/>
      <c r="K1667" s="101"/>
    </row>
    <row r="1668" spans="1:11" s="154" customFormat="1" ht="60" outlineLevel="1" x14ac:dyDescent="0.25">
      <c r="A1668" s="180"/>
      <c r="B1668" s="66" t="s">
        <v>1312</v>
      </c>
      <c r="C1668" s="272" t="s">
        <v>1327</v>
      </c>
      <c r="D1668" s="66">
        <v>2025</v>
      </c>
      <c r="E1668" s="167"/>
      <c r="F1668" s="167" t="s">
        <v>110</v>
      </c>
      <c r="G1668" s="66">
        <v>1</v>
      </c>
      <c r="H1668" s="102">
        <v>190</v>
      </c>
      <c r="I1668" s="123">
        <f t="shared" si="11"/>
        <v>44.084609999999998</v>
      </c>
      <c r="J1668" s="101"/>
      <c r="K1668" s="101"/>
    </row>
    <row r="1669" spans="1:11" s="154" customFormat="1" ht="60" outlineLevel="1" x14ac:dyDescent="0.25">
      <c r="A1669" s="180"/>
      <c r="B1669" s="66" t="s">
        <v>1312</v>
      </c>
      <c r="C1669" s="114" t="s">
        <v>1328</v>
      </c>
      <c r="D1669" s="66">
        <v>2025</v>
      </c>
      <c r="E1669" s="167"/>
      <c r="F1669" s="167" t="s">
        <v>110</v>
      </c>
      <c r="G1669" s="66">
        <v>1</v>
      </c>
      <c r="H1669" s="102">
        <v>450</v>
      </c>
      <c r="I1669" s="123">
        <f t="shared" si="11"/>
        <v>44.084609999999998</v>
      </c>
      <c r="J1669" s="101"/>
      <c r="K1669" s="101"/>
    </row>
    <row r="1670" spans="1:11" s="154" customFormat="1" ht="60" outlineLevel="1" x14ac:dyDescent="0.25">
      <c r="A1670" s="180"/>
      <c r="B1670" s="66" t="s">
        <v>1312</v>
      </c>
      <c r="C1670" s="115" t="s">
        <v>1329</v>
      </c>
      <c r="D1670" s="66">
        <v>2025</v>
      </c>
      <c r="E1670" s="167"/>
      <c r="F1670" s="167" t="s">
        <v>110</v>
      </c>
      <c r="G1670" s="66">
        <v>1</v>
      </c>
      <c r="H1670" s="102">
        <v>150</v>
      </c>
      <c r="I1670" s="123">
        <f t="shared" si="11"/>
        <v>44.084609999999998</v>
      </c>
      <c r="J1670" s="101"/>
      <c r="K1670" s="101"/>
    </row>
    <row r="1671" spans="1:11" s="154" customFormat="1" ht="60" outlineLevel="1" x14ac:dyDescent="0.25">
      <c r="A1671" s="180"/>
      <c r="B1671" s="66" t="s">
        <v>1312</v>
      </c>
      <c r="C1671" s="115" t="s">
        <v>1330</v>
      </c>
      <c r="D1671" s="66">
        <v>2025</v>
      </c>
      <c r="E1671" s="167"/>
      <c r="F1671" s="167" t="s">
        <v>110</v>
      </c>
      <c r="G1671" s="66">
        <v>1</v>
      </c>
      <c r="H1671" s="102" t="s">
        <v>1331</v>
      </c>
      <c r="I1671" s="123">
        <f t="shared" si="11"/>
        <v>44.084609999999998</v>
      </c>
      <c r="J1671" s="101"/>
      <c r="K1671" s="101"/>
    </row>
    <row r="1672" spans="1:11" s="154" customFormat="1" ht="60" outlineLevel="1" x14ac:dyDescent="0.25">
      <c r="A1672" s="180"/>
      <c r="B1672" s="66" t="s">
        <v>1312</v>
      </c>
      <c r="C1672" s="113" t="s">
        <v>1332</v>
      </c>
      <c r="D1672" s="66">
        <v>2025</v>
      </c>
      <c r="E1672" s="167"/>
      <c r="F1672" s="167" t="s">
        <v>110</v>
      </c>
      <c r="G1672" s="66">
        <v>1</v>
      </c>
      <c r="H1672" s="102">
        <v>400</v>
      </c>
      <c r="I1672" s="123">
        <f t="shared" si="11"/>
        <v>44.084609999999998</v>
      </c>
      <c r="J1672" s="101"/>
      <c r="K1672" s="101"/>
    </row>
    <row r="1673" spans="1:11" s="154" customFormat="1" ht="60" outlineLevel="1" x14ac:dyDescent="0.25">
      <c r="A1673" s="180"/>
      <c r="B1673" s="66" t="s">
        <v>1312</v>
      </c>
      <c r="C1673" s="114" t="s">
        <v>1333</v>
      </c>
      <c r="D1673" s="66">
        <v>2025</v>
      </c>
      <c r="E1673" s="167"/>
      <c r="F1673" s="167" t="s">
        <v>110</v>
      </c>
      <c r="G1673" s="66">
        <v>1</v>
      </c>
      <c r="H1673" s="102">
        <v>120.69</v>
      </c>
      <c r="I1673" s="123">
        <f t="shared" si="11"/>
        <v>44.084609999999998</v>
      </c>
      <c r="J1673" s="101"/>
      <c r="K1673" s="101"/>
    </row>
    <row r="1674" spans="1:11" s="154" customFormat="1" ht="60" outlineLevel="1" x14ac:dyDescent="0.25">
      <c r="A1674" s="180"/>
      <c r="B1674" s="66" t="s">
        <v>1312</v>
      </c>
      <c r="C1674" s="114" t="s">
        <v>1334</v>
      </c>
      <c r="D1674" s="66">
        <v>2025</v>
      </c>
      <c r="E1674" s="167"/>
      <c r="F1674" s="167" t="s">
        <v>110</v>
      </c>
      <c r="G1674" s="66">
        <v>1</v>
      </c>
      <c r="H1674" s="102">
        <v>100</v>
      </c>
      <c r="I1674" s="123">
        <f t="shared" si="11"/>
        <v>44.084609999999998</v>
      </c>
      <c r="J1674" s="101"/>
      <c r="K1674" s="101"/>
    </row>
    <row r="1675" spans="1:11" s="154" customFormat="1" ht="75" outlineLevel="1" x14ac:dyDescent="0.25">
      <c r="A1675" s="180"/>
      <c r="B1675" s="66" t="s">
        <v>1312</v>
      </c>
      <c r="C1675" s="114" t="s">
        <v>1335</v>
      </c>
      <c r="D1675" s="66">
        <v>2025</v>
      </c>
      <c r="E1675" s="167"/>
      <c r="F1675" s="167" t="s">
        <v>110</v>
      </c>
      <c r="G1675" s="66">
        <v>1</v>
      </c>
      <c r="H1675" s="102">
        <v>60</v>
      </c>
      <c r="I1675" s="123">
        <f t="shared" si="11"/>
        <v>44.084609999999998</v>
      </c>
      <c r="J1675" s="101"/>
      <c r="K1675" s="101"/>
    </row>
    <row r="1676" spans="1:11" s="154" customFormat="1" ht="60" outlineLevel="1" x14ac:dyDescent="0.25">
      <c r="A1676" s="180"/>
      <c r="B1676" s="66" t="s">
        <v>1312</v>
      </c>
      <c r="C1676" s="114" t="s">
        <v>1336</v>
      </c>
      <c r="D1676" s="66">
        <v>2025</v>
      </c>
      <c r="E1676" s="167"/>
      <c r="F1676" s="167" t="s">
        <v>110</v>
      </c>
      <c r="G1676" s="66">
        <v>1</v>
      </c>
      <c r="H1676" s="102">
        <v>70</v>
      </c>
      <c r="I1676" s="123">
        <f t="shared" si="11"/>
        <v>44.084609999999998</v>
      </c>
      <c r="J1676" s="101"/>
      <c r="K1676" s="101"/>
    </row>
    <row r="1677" spans="1:11" s="154" customFormat="1" ht="60" outlineLevel="1" x14ac:dyDescent="0.25">
      <c r="A1677" s="180"/>
      <c r="B1677" s="66" t="s">
        <v>1312</v>
      </c>
      <c r="C1677" s="114" t="s">
        <v>1337</v>
      </c>
      <c r="D1677" s="66">
        <v>2025</v>
      </c>
      <c r="E1677" s="167"/>
      <c r="F1677" s="167" t="s">
        <v>110</v>
      </c>
      <c r="G1677" s="66">
        <v>1</v>
      </c>
      <c r="H1677" s="102">
        <v>65</v>
      </c>
      <c r="I1677" s="123">
        <f t="shared" si="11"/>
        <v>44.084609999999998</v>
      </c>
      <c r="J1677" s="101"/>
      <c r="K1677" s="101"/>
    </row>
    <row r="1678" spans="1:11" s="154" customFormat="1" ht="135" outlineLevel="1" x14ac:dyDescent="0.25">
      <c r="A1678" s="180"/>
      <c r="B1678" s="66" t="s">
        <v>1312</v>
      </c>
      <c r="C1678" s="114" t="s">
        <v>1338</v>
      </c>
      <c r="D1678" s="66">
        <v>2025</v>
      </c>
      <c r="E1678" s="167"/>
      <c r="F1678" s="167" t="s">
        <v>110</v>
      </c>
      <c r="G1678" s="66">
        <v>1</v>
      </c>
      <c r="H1678" s="102">
        <v>185.9</v>
      </c>
      <c r="I1678" s="123">
        <f t="shared" si="11"/>
        <v>44.084609999999998</v>
      </c>
      <c r="J1678" s="101"/>
      <c r="K1678" s="101"/>
    </row>
    <row r="1679" spans="1:11" s="154" customFormat="1" ht="60" outlineLevel="1" x14ac:dyDescent="0.25">
      <c r="A1679" s="180"/>
      <c r="B1679" s="66" t="s">
        <v>1312</v>
      </c>
      <c r="C1679" s="114" t="s">
        <v>1339</v>
      </c>
      <c r="D1679" s="66">
        <v>2025</v>
      </c>
      <c r="E1679" s="167"/>
      <c r="F1679" s="167" t="s">
        <v>110</v>
      </c>
      <c r="G1679" s="66">
        <v>1</v>
      </c>
      <c r="H1679" s="102">
        <v>140</v>
      </c>
      <c r="I1679" s="123">
        <f t="shared" si="11"/>
        <v>44.084609999999998</v>
      </c>
      <c r="J1679" s="101"/>
      <c r="K1679" s="101"/>
    </row>
    <row r="1680" spans="1:11" s="154" customFormat="1" ht="78.75" outlineLevel="1" x14ac:dyDescent="0.25">
      <c r="A1680" s="180"/>
      <c r="B1680" s="66" t="s">
        <v>1312</v>
      </c>
      <c r="C1680" s="66" t="s">
        <v>1340</v>
      </c>
      <c r="D1680" s="66">
        <v>2025</v>
      </c>
      <c r="E1680" s="167"/>
      <c r="F1680" s="167" t="s">
        <v>110</v>
      </c>
      <c r="G1680" s="66">
        <v>1</v>
      </c>
      <c r="H1680" s="102">
        <v>70</v>
      </c>
      <c r="I1680" s="123">
        <f t="shared" si="11"/>
        <v>44.084609999999998</v>
      </c>
      <c r="J1680" s="101"/>
      <c r="K1680" s="101"/>
    </row>
    <row r="1681" spans="1:11" s="154" customFormat="1" ht="63" outlineLevel="1" x14ac:dyDescent="0.25">
      <c r="A1681" s="180"/>
      <c r="B1681" s="66" t="s">
        <v>1312</v>
      </c>
      <c r="C1681" s="79" t="s">
        <v>694</v>
      </c>
      <c r="D1681" s="66">
        <v>2025</v>
      </c>
      <c r="E1681" s="167"/>
      <c r="F1681" s="167" t="s">
        <v>110</v>
      </c>
      <c r="G1681" s="66">
        <v>1</v>
      </c>
      <c r="H1681" s="102">
        <v>80</v>
      </c>
      <c r="I1681" s="123">
        <f t="shared" si="11"/>
        <v>44.084609999999998</v>
      </c>
      <c r="J1681" s="101"/>
      <c r="K1681" s="101"/>
    </row>
    <row r="1682" spans="1:11" s="154" customFormat="1" ht="94.5" outlineLevel="1" x14ac:dyDescent="0.25">
      <c r="A1682" s="180"/>
      <c r="B1682" s="66" t="s">
        <v>1312</v>
      </c>
      <c r="C1682" s="79" t="s">
        <v>699</v>
      </c>
      <c r="D1682" s="66">
        <v>2025</v>
      </c>
      <c r="E1682" s="167"/>
      <c r="F1682" s="167" t="s">
        <v>110</v>
      </c>
      <c r="G1682" s="66">
        <v>2</v>
      </c>
      <c r="H1682" s="102">
        <v>222.5</v>
      </c>
      <c r="I1682" s="123">
        <f>2*44084.61/1000</f>
        <v>88.169219999999996</v>
      </c>
      <c r="J1682" s="101"/>
      <c r="K1682" s="101"/>
    </row>
    <row r="1683" spans="1:11" s="154" customFormat="1" ht="63" outlineLevel="1" x14ac:dyDescent="0.25">
      <c r="A1683" s="180"/>
      <c r="B1683" s="66" t="s">
        <v>1312</v>
      </c>
      <c r="C1683" s="79" t="s">
        <v>1341</v>
      </c>
      <c r="D1683" s="66">
        <v>2025</v>
      </c>
      <c r="E1683" s="167"/>
      <c r="F1683" s="167" t="s">
        <v>110</v>
      </c>
      <c r="G1683" s="66">
        <v>4</v>
      </c>
      <c r="H1683" s="102">
        <v>437.5</v>
      </c>
      <c r="I1683" s="123">
        <f>4*44084.61/1000</f>
        <v>176.33843999999999</v>
      </c>
      <c r="J1683" s="101"/>
      <c r="K1683" s="101"/>
    </row>
    <row r="1684" spans="1:11" s="154" customFormat="1" ht="47.25" outlineLevel="1" x14ac:dyDescent="0.25">
      <c r="A1684" s="180"/>
      <c r="B1684" s="66" t="s">
        <v>1312</v>
      </c>
      <c r="C1684" s="79" t="s">
        <v>1342</v>
      </c>
      <c r="D1684" s="66">
        <v>2025</v>
      </c>
      <c r="E1684" s="167"/>
      <c r="F1684" s="167" t="s">
        <v>110</v>
      </c>
      <c r="G1684" s="66">
        <v>6</v>
      </c>
      <c r="H1684" s="102">
        <v>369.27</v>
      </c>
      <c r="I1684" s="123">
        <f>6*44084.61/1000</f>
        <v>264.50766000000004</v>
      </c>
      <c r="J1684" s="101"/>
      <c r="K1684" s="101"/>
    </row>
    <row r="1685" spans="1:11" s="154" customFormat="1" ht="60" outlineLevel="1" x14ac:dyDescent="0.25">
      <c r="A1685" s="273"/>
      <c r="B1685" s="66" t="s">
        <v>1312</v>
      </c>
      <c r="C1685" s="114" t="s">
        <v>1343</v>
      </c>
      <c r="D1685" s="66">
        <v>2025</v>
      </c>
      <c r="E1685" s="167"/>
      <c r="F1685" s="167" t="s">
        <v>110</v>
      </c>
      <c r="G1685" s="66">
        <v>1</v>
      </c>
      <c r="H1685" s="102">
        <v>100</v>
      </c>
      <c r="I1685" s="123">
        <f t="shared" ref="I1685:I1701" si="12">1*44084.61/1000</f>
        <v>44.084609999999998</v>
      </c>
      <c r="J1685" s="101"/>
      <c r="K1685" s="101"/>
    </row>
    <row r="1686" spans="1:11" s="154" customFormat="1" ht="60" outlineLevel="1" x14ac:dyDescent="0.25">
      <c r="A1686" s="273"/>
      <c r="B1686" s="66" t="s">
        <v>1312</v>
      </c>
      <c r="C1686" s="114" t="s">
        <v>1344</v>
      </c>
      <c r="D1686" s="66">
        <v>2025</v>
      </c>
      <c r="E1686" s="167"/>
      <c r="F1686" s="167" t="s">
        <v>110</v>
      </c>
      <c r="G1686" s="66">
        <v>1</v>
      </c>
      <c r="H1686" s="102">
        <v>100</v>
      </c>
      <c r="I1686" s="123">
        <f t="shared" si="12"/>
        <v>44.084609999999998</v>
      </c>
      <c r="J1686" s="101"/>
      <c r="K1686" s="101"/>
    </row>
    <row r="1687" spans="1:11" s="154" customFormat="1" ht="75" outlineLevel="1" x14ac:dyDescent="0.25">
      <c r="A1687" s="273"/>
      <c r="B1687" s="66" t="s">
        <v>1312</v>
      </c>
      <c r="C1687" s="114" t="s">
        <v>1345</v>
      </c>
      <c r="D1687" s="66">
        <v>2025</v>
      </c>
      <c r="E1687" s="167"/>
      <c r="F1687" s="167" t="s">
        <v>110</v>
      </c>
      <c r="G1687" s="66">
        <v>1</v>
      </c>
      <c r="H1687" s="102">
        <v>200</v>
      </c>
      <c r="I1687" s="123">
        <f t="shared" si="12"/>
        <v>44.084609999999998</v>
      </c>
      <c r="J1687" s="101"/>
      <c r="K1687" s="101"/>
    </row>
    <row r="1688" spans="1:11" s="154" customFormat="1" ht="75" outlineLevel="1" x14ac:dyDescent="0.25">
      <c r="A1688" s="273"/>
      <c r="B1688" s="66" t="s">
        <v>1312</v>
      </c>
      <c r="C1688" s="114" t="s">
        <v>1346</v>
      </c>
      <c r="D1688" s="66">
        <v>2025</v>
      </c>
      <c r="E1688" s="167"/>
      <c r="F1688" s="167" t="s">
        <v>110</v>
      </c>
      <c r="G1688" s="66">
        <v>1</v>
      </c>
      <c r="H1688" s="102">
        <v>200</v>
      </c>
      <c r="I1688" s="123">
        <f t="shared" si="12"/>
        <v>44.084609999999998</v>
      </c>
      <c r="J1688" s="101"/>
      <c r="K1688" s="101"/>
    </row>
    <row r="1689" spans="1:11" s="154" customFormat="1" ht="75" outlineLevel="1" x14ac:dyDescent="0.25">
      <c r="A1689" s="273"/>
      <c r="B1689" s="66" t="s">
        <v>1312</v>
      </c>
      <c r="C1689" s="114" t="s">
        <v>1347</v>
      </c>
      <c r="D1689" s="66">
        <v>2025</v>
      </c>
      <c r="E1689" s="167"/>
      <c r="F1689" s="167" t="s">
        <v>110</v>
      </c>
      <c r="G1689" s="66">
        <v>1</v>
      </c>
      <c r="H1689" s="102">
        <v>150</v>
      </c>
      <c r="I1689" s="123">
        <f t="shared" si="12"/>
        <v>44.084609999999998</v>
      </c>
      <c r="J1689" s="101"/>
      <c r="K1689" s="101"/>
    </row>
    <row r="1690" spans="1:11" s="154" customFormat="1" ht="90" outlineLevel="1" x14ac:dyDescent="0.25">
      <c r="A1690" s="273"/>
      <c r="B1690" s="66" t="s">
        <v>1312</v>
      </c>
      <c r="C1690" s="114" t="s">
        <v>1348</v>
      </c>
      <c r="D1690" s="66">
        <v>2025</v>
      </c>
      <c r="E1690" s="167"/>
      <c r="F1690" s="167" t="s">
        <v>110</v>
      </c>
      <c r="G1690" s="66">
        <v>1</v>
      </c>
      <c r="H1690" s="102">
        <v>269.39999999999998</v>
      </c>
      <c r="I1690" s="123">
        <f t="shared" si="12"/>
        <v>44.084609999999998</v>
      </c>
      <c r="J1690" s="101"/>
      <c r="K1690" s="101"/>
    </row>
    <row r="1691" spans="1:11" s="154" customFormat="1" ht="60" outlineLevel="1" x14ac:dyDescent="0.25">
      <c r="A1691" s="180"/>
      <c r="B1691" s="66" t="s">
        <v>1312</v>
      </c>
      <c r="C1691" s="114" t="s">
        <v>1349</v>
      </c>
      <c r="D1691" s="66">
        <v>2025</v>
      </c>
      <c r="E1691" s="167"/>
      <c r="F1691" s="167" t="s">
        <v>110</v>
      </c>
      <c r="G1691" s="66">
        <v>1</v>
      </c>
      <c r="H1691" s="102">
        <v>179.7</v>
      </c>
      <c r="I1691" s="123">
        <f t="shared" si="12"/>
        <v>44.084609999999998</v>
      </c>
      <c r="J1691" s="101"/>
      <c r="K1691" s="101"/>
    </row>
    <row r="1692" spans="1:11" s="154" customFormat="1" ht="75" outlineLevel="1" x14ac:dyDescent="0.25">
      <c r="A1692" s="180"/>
      <c r="B1692" s="66" t="s">
        <v>1312</v>
      </c>
      <c r="C1692" s="114" t="s">
        <v>1350</v>
      </c>
      <c r="D1692" s="66">
        <v>2025</v>
      </c>
      <c r="E1692" s="167"/>
      <c r="F1692" s="167" t="s">
        <v>110</v>
      </c>
      <c r="G1692" s="66">
        <v>1</v>
      </c>
      <c r="H1692" s="102">
        <v>60</v>
      </c>
      <c r="I1692" s="123">
        <f t="shared" si="12"/>
        <v>44.084609999999998</v>
      </c>
      <c r="J1692" s="101"/>
      <c r="K1692" s="101"/>
    </row>
    <row r="1693" spans="1:11" s="154" customFormat="1" ht="75" outlineLevel="1" x14ac:dyDescent="0.25">
      <c r="A1693" s="180"/>
      <c r="B1693" s="66" t="s">
        <v>1312</v>
      </c>
      <c r="C1693" s="114" t="s">
        <v>1351</v>
      </c>
      <c r="D1693" s="66">
        <v>2025</v>
      </c>
      <c r="E1693" s="167"/>
      <c r="F1693" s="167" t="s">
        <v>110</v>
      </c>
      <c r="G1693" s="66">
        <v>1</v>
      </c>
      <c r="H1693" s="102">
        <v>250</v>
      </c>
      <c r="I1693" s="123">
        <f t="shared" si="12"/>
        <v>44.084609999999998</v>
      </c>
      <c r="J1693" s="101"/>
      <c r="K1693" s="101"/>
    </row>
    <row r="1694" spans="1:11" s="154" customFormat="1" ht="60" outlineLevel="1" x14ac:dyDescent="0.25">
      <c r="A1694" s="180"/>
      <c r="B1694" s="66" t="s">
        <v>1312</v>
      </c>
      <c r="C1694" s="114" t="s">
        <v>1352</v>
      </c>
      <c r="D1694" s="66">
        <v>2025</v>
      </c>
      <c r="E1694" s="167"/>
      <c r="F1694" s="167" t="s">
        <v>110</v>
      </c>
      <c r="G1694" s="66">
        <v>1</v>
      </c>
      <c r="H1694" s="102">
        <v>100</v>
      </c>
      <c r="I1694" s="123">
        <f t="shared" si="12"/>
        <v>44.084609999999998</v>
      </c>
      <c r="J1694" s="101"/>
      <c r="K1694" s="101"/>
    </row>
    <row r="1695" spans="1:11" s="154" customFormat="1" ht="60" outlineLevel="1" x14ac:dyDescent="0.25">
      <c r="A1695" s="180"/>
      <c r="B1695" s="66" t="s">
        <v>1312</v>
      </c>
      <c r="C1695" s="114" t="s">
        <v>1353</v>
      </c>
      <c r="D1695" s="66">
        <v>2025</v>
      </c>
      <c r="E1695" s="167"/>
      <c r="F1695" s="167" t="s">
        <v>110</v>
      </c>
      <c r="G1695" s="66">
        <v>1</v>
      </c>
      <c r="H1695" s="102">
        <v>120</v>
      </c>
      <c r="I1695" s="123">
        <f t="shared" si="12"/>
        <v>44.084609999999998</v>
      </c>
      <c r="J1695" s="101"/>
      <c r="K1695" s="101"/>
    </row>
    <row r="1696" spans="1:11" s="154" customFormat="1" ht="60" outlineLevel="1" x14ac:dyDescent="0.25">
      <c r="A1696" s="180"/>
      <c r="B1696" s="66" t="s">
        <v>1312</v>
      </c>
      <c r="C1696" s="114" t="s">
        <v>1354</v>
      </c>
      <c r="D1696" s="66">
        <v>2025</v>
      </c>
      <c r="E1696" s="167"/>
      <c r="F1696" s="167" t="s">
        <v>110</v>
      </c>
      <c r="G1696" s="66">
        <v>1</v>
      </c>
      <c r="H1696" s="102">
        <v>146.30000000000001</v>
      </c>
      <c r="I1696" s="123">
        <f t="shared" si="12"/>
        <v>44.084609999999998</v>
      </c>
      <c r="J1696" s="101"/>
      <c r="K1696" s="101"/>
    </row>
    <row r="1697" spans="1:37" s="154" customFormat="1" ht="60" outlineLevel="1" x14ac:dyDescent="0.25">
      <c r="A1697" s="180"/>
      <c r="B1697" s="66" t="s">
        <v>1312</v>
      </c>
      <c r="C1697" s="114" t="s">
        <v>1355</v>
      </c>
      <c r="D1697" s="66">
        <v>2025</v>
      </c>
      <c r="E1697" s="167"/>
      <c r="F1697" s="167" t="s">
        <v>110</v>
      </c>
      <c r="G1697" s="66">
        <v>1</v>
      </c>
      <c r="H1697" s="102">
        <v>500</v>
      </c>
      <c r="I1697" s="123">
        <f t="shared" si="12"/>
        <v>44.084609999999998</v>
      </c>
      <c r="J1697" s="101"/>
      <c r="K1697" s="101"/>
    </row>
    <row r="1698" spans="1:37" s="154" customFormat="1" ht="82.5" outlineLevel="1" x14ac:dyDescent="0.25">
      <c r="A1698" s="180"/>
      <c r="B1698" s="66" t="s">
        <v>1312</v>
      </c>
      <c r="C1698" s="116" t="s">
        <v>1356</v>
      </c>
      <c r="D1698" s="66">
        <v>2025</v>
      </c>
      <c r="E1698" s="167"/>
      <c r="F1698" s="167" t="s">
        <v>110</v>
      </c>
      <c r="G1698" s="66">
        <v>1</v>
      </c>
      <c r="H1698" s="102">
        <v>350</v>
      </c>
      <c r="I1698" s="123">
        <f t="shared" si="12"/>
        <v>44.084609999999998</v>
      </c>
      <c r="J1698" s="101"/>
      <c r="K1698" s="101"/>
    </row>
    <row r="1699" spans="1:37" s="154" customFormat="1" ht="60" outlineLevel="1" x14ac:dyDescent="0.25">
      <c r="A1699" s="180"/>
      <c r="B1699" s="66" t="s">
        <v>1312</v>
      </c>
      <c r="C1699" s="114" t="s">
        <v>1357</v>
      </c>
      <c r="D1699" s="66">
        <v>2025</v>
      </c>
      <c r="E1699" s="167"/>
      <c r="F1699" s="167" t="s">
        <v>110</v>
      </c>
      <c r="G1699" s="66">
        <v>1</v>
      </c>
      <c r="H1699" s="102">
        <v>60</v>
      </c>
      <c r="I1699" s="123">
        <f t="shared" si="12"/>
        <v>44.084609999999998</v>
      </c>
      <c r="J1699" s="101"/>
      <c r="K1699" s="101"/>
    </row>
    <row r="1700" spans="1:37" s="154" customFormat="1" ht="94.5" outlineLevel="1" x14ac:dyDescent="0.25">
      <c r="A1700" s="180"/>
      <c r="B1700" s="66" t="s">
        <v>1312</v>
      </c>
      <c r="C1700" s="79" t="s">
        <v>601</v>
      </c>
      <c r="D1700" s="66">
        <v>2025</v>
      </c>
      <c r="E1700" s="167"/>
      <c r="F1700" s="167" t="s">
        <v>110</v>
      </c>
      <c r="G1700" s="66">
        <v>1</v>
      </c>
      <c r="H1700" s="102">
        <v>150</v>
      </c>
      <c r="I1700" s="123">
        <f t="shared" si="12"/>
        <v>44.084609999999998</v>
      </c>
      <c r="J1700" s="101"/>
      <c r="K1700" s="101"/>
    </row>
    <row r="1701" spans="1:37" s="154" customFormat="1" ht="63" outlineLevel="1" x14ac:dyDescent="0.25">
      <c r="A1701" s="180"/>
      <c r="B1701" s="66" t="s">
        <v>1312</v>
      </c>
      <c r="C1701" s="79" t="s">
        <v>595</v>
      </c>
      <c r="D1701" s="66">
        <v>2025</v>
      </c>
      <c r="E1701" s="167"/>
      <c r="F1701" s="167" t="s">
        <v>110</v>
      </c>
      <c r="G1701" s="66">
        <v>1</v>
      </c>
      <c r="H1701" s="102">
        <v>56</v>
      </c>
      <c r="I1701" s="123">
        <f t="shared" si="12"/>
        <v>44.084609999999998</v>
      </c>
      <c r="J1701" s="101"/>
      <c r="K1701" s="101"/>
    </row>
    <row r="1702" spans="1:37" s="168" customFormat="1" ht="15.75" hidden="1" outlineLevel="1" x14ac:dyDescent="0.25">
      <c r="A1702" s="274"/>
      <c r="B1702" s="204"/>
      <c r="C1702" s="275"/>
      <c r="D1702" s="275"/>
      <c r="E1702" s="167"/>
      <c r="F1702" s="276"/>
      <c r="G1702" s="204"/>
      <c r="H1702" s="277"/>
      <c r="I1702" s="278"/>
      <c r="J1702" s="279"/>
      <c r="K1702" s="279"/>
    </row>
    <row r="1703" spans="1:37" s="168" customFormat="1" ht="15.75" hidden="1" outlineLevel="1" x14ac:dyDescent="0.25">
      <c r="A1703" s="274"/>
      <c r="B1703" s="204"/>
      <c r="C1703" s="275"/>
      <c r="D1703" s="275"/>
      <c r="E1703" s="167"/>
      <c r="F1703" s="276"/>
      <c r="G1703" s="204"/>
      <c r="H1703" s="277"/>
      <c r="I1703" s="278"/>
      <c r="J1703" s="279"/>
      <c r="K1703" s="279"/>
    </row>
    <row r="1704" spans="1:37" s="168" customFormat="1" ht="15.75" hidden="1" outlineLevel="1" x14ac:dyDescent="0.25">
      <c r="A1704" s="274"/>
      <c r="B1704" s="204"/>
      <c r="C1704" s="275"/>
      <c r="D1704" s="275"/>
      <c r="E1704" s="167"/>
      <c r="F1704" s="276"/>
      <c r="G1704" s="204"/>
      <c r="H1704" s="277"/>
      <c r="I1704" s="278"/>
      <c r="J1704" s="279"/>
      <c r="K1704" s="279"/>
    </row>
    <row r="1705" spans="1:37" s="154" customFormat="1" ht="31.5" hidden="1" x14ac:dyDescent="0.25">
      <c r="A1705" s="180"/>
      <c r="B1705" s="225" t="s">
        <v>1312</v>
      </c>
      <c r="C1705" s="280" t="s">
        <v>1313</v>
      </c>
      <c r="D1705" s="281"/>
      <c r="E1705" s="211"/>
      <c r="F1705" s="216" t="s">
        <v>725</v>
      </c>
      <c r="G1705" s="225"/>
      <c r="H1705" s="225"/>
      <c r="I1705" s="282"/>
      <c r="J1705" s="54"/>
      <c r="K1705" s="54"/>
    </row>
    <row r="1706" spans="1:37" s="154" customFormat="1" ht="31.5" hidden="1" x14ac:dyDescent="0.25">
      <c r="A1706" s="167"/>
      <c r="B1706" s="89" t="s">
        <v>1312</v>
      </c>
      <c r="C1706" s="92" t="s">
        <v>84</v>
      </c>
      <c r="D1706" s="90">
        <v>2025</v>
      </c>
      <c r="E1706" s="89">
        <v>2021</v>
      </c>
      <c r="F1706" s="89" t="s">
        <v>725</v>
      </c>
      <c r="G1706" s="89">
        <f>SUMIF($E$1709:$E$1711,$E$1706,$G$1709:$G$1711)</f>
        <v>0</v>
      </c>
      <c r="H1706" s="89">
        <f>SUMIF($E$1709:$E$1711,$E$1706,$H$1709:$H$1711)</f>
        <v>0</v>
      </c>
      <c r="I1706" s="91">
        <f>SUMIF($E$1709:$E$1711,$E$1706,$I$1709:$I$1711)</f>
        <v>0</v>
      </c>
      <c r="J1706" s="44"/>
      <c r="K1706" s="44"/>
    </row>
    <row r="1707" spans="1:37" s="168" customFormat="1" ht="15.75" hidden="1" x14ac:dyDescent="0.25">
      <c r="A1707" s="167"/>
      <c r="B1707" s="89" t="s">
        <v>1312</v>
      </c>
      <c r="C1707" s="92" t="s">
        <v>85</v>
      </c>
      <c r="D1707" s="92"/>
      <c r="E1707" s="89">
        <v>2022</v>
      </c>
      <c r="F1707" s="89" t="s">
        <v>725</v>
      </c>
      <c r="G1707" s="89">
        <f>SUMIF($E$1709:$E$1711,$E$1707,$G$1709:$G$1711)</f>
        <v>0</v>
      </c>
      <c r="H1707" s="89">
        <f>SUMIF($E$1709:$E$1711,$E$1707,$H$1709:$H$1711)</f>
        <v>0</v>
      </c>
      <c r="I1707" s="93">
        <f>SUMIF($E$1709:$E$1711,$E$1707,$I$1709:$I$1711)</f>
        <v>0</v>
      </c>
      <c r="J1707" s="44"/>
      <c r="K1707" s="44"/>
      <c r="L1707" s="154"/>
      <c r="M1707" s="154"/>
      <c r="N1707" s="154"/>
      <c r="O1707" s="154"/>
      <c r="P1707" s="154"/>
      <c r="Q1707" s="154"/>
      <c r="R1707" s="154"/>
      <c r="S1707" s="154"/>
      <c r="T1707" s="154"/>
      <c r="U1707" s="154"/>
      <c r="V1707" s="154"/>
      <c r="W1707" s="154"/>
      <c r="X1707" s="154"/>
      <c r="Y1707" s="154"/>
      <c r="Z1707" s="154"/>
      <c r="AA1707" s="154"/>
      <c r="AB1707" s="154"/>
      <c r="AC1707" s="154"/>
      <c r="AD1707" s="154"/>
      <c r="AE1707" s="154"/>
      <c r="AF1707" s="154"/>
      <c r="AG1707" s="154"/>
      <c r="AH1707" s="154"/>
      <c r="AI1707" s="154"/>
      <c r="AJ1707" s="154"/>
      <c r="AK1707" s="154"/>
    </row>
    <row r="1708" spans="1:37" s="168" customFormat="1" ht="15.75" hidden="1" x14ac:dyDescent="0.25">
      <c r="A1708" s="180"/>
      <c r="B1708" s="89" t="s">
        <v>1312</v>
      </c>
      <c r="C1708" s="92" t="s">
        <v>86</v>
      </c>
      <c r="D1708" s="92"/>
      <c r="E1708" s="89">
        <v>2023</v>
      </c>
      <c r="F1708" s="89" t="s">
        <v>725</v>
      </c>
      <c r="G1708" s="89">
        <f>SUMIF($E$1709:$E$1711,$E$1708,$G$1709:$G$1711)</f>
        <v>0</v>
      </c>
      <c r="H1708" s="89">
        <f>SUMIF($E$1709:$E$1711,$E$1708,$H$1709:$H$1711)</f>
        <v>0</v>
      </c>
      <c r="I1708" s="93">
        <f>SUMIF($E$1709:$E$1711,$E$1708,$I$1709:$I$1711)</f>
        <v>0</v>
      </c>
      <c r="J1708" s="44"/>
      <c r="K1708" s="44"/>
      <c r="L1708" s="154"/>
      <c r="M1708" s="154"/>
      <c r="N1708" s="154"/>
      <c r="O1708" s="154"/>
      <c r="P1708" s="154"/>
      <c r="Q1708" s="154"/>
      <c r="R1708" s="154"/>
      <c r="S1708" s="154"/>
      <c r="T1708" s="154"/>
      <c r="U1708" s="154"/>
      <c r="V1708" s="154"/>
      <c r="W1708" s="154"/>
      <c r="X1708" s="154"/>
      <c r="Y1708" s="154"/>
      <c r="Z1708" s="154"/>
      <c r="AA1708" s="154"/>
      <c r="AB1708" s="154"/>
      <c r="AC1708" s="154"/>
      <c r="AD1708" s="154"/>
      <c r="AE1708" s="154"/>
      <c r="AF1708" s="154"/>
      <c r="AG1708" s="154"/>
      <c r="AH1708" s="154"/>
      <c r="AI1708" s="154"/>
      <c r="AJ1708" s="154"/>
      <c r="AK1708" s="154"/>
    </row>
    <row r="1709" spans="1:37" s="154" customFormat="1" ht="15.75" hidden="1" outlineLevel="1" x14ac:dyDescent="0.25">
      <c r="A1709" s="180"/>
      <c r="B1709" s="66"/>
      <c r="C1709" s="79"/>
      <c r="D1709" s="79"/>
      <c r="E1709" s="66">
        <v>2022</v>
      </c>
      <c r="F1709" s="66"/>
      <c r="G1709" s="66"/>
      <c r="H1709" s="66"/>
      <c r="I1709" s="123"/>
      <c r="J1709" s="29"/>
      <c r="K1709" s="29"/>
    </row>
    <row r="1710" spans="1:37" s="158" customFormat="1" ht="15.75" hidden="1" outlineLevel="1" x14ac:dyDescent="0.25">
      <c r="A1710" s="155"/>
      <c r="B1710" s="163"/>
      <c r="C1710" s="162"/>
      <c r="D1710" s="162"/>
      <c r="E1710" s="167">
        <v>2022</v>
      </c>
      <c r="F1710" s="283"/>
      <c r="G1710" s="163"/>
      <c r="H1710" s="284"/>
      <c r="I1710" s="285"/>
      <c r="J1710" s="286"/>
      <c r="K1710" s="286"/>
    </row>
    <row r="1711" spans="1:37" s="154" customFormat="1" ht="15.75" hidden="1" outlineLevel="1" x14ac:dyDescent="0.25">
      <c r="A1711" s="167"/>
      <c r="B1711" s="66"/>
      <c r="C1711" s="79"/>
      <c r="D1711" s="79"/>
      <c r="E1711" s="167">
        <v>2022</v>
      </c>
      <c r="F1711" s="270"/>
      <c r="G1711" s="66"/>
      <c r="H1711" s="102"/>
      <c r="I1711" s="123"/>
      <c r="J1711" s="271"/>
      <c r="K1711" s="271"/>
    </row>
    <row r="1712" spans="1:37" s="154" customFormat="1" ht="31.5" collapsed="1" x14ac:dyDescent="0.25">
      <c r="A1712" s="129"/>
      <c r="B1712" s="98" t="s">
        <v>1358</v>
      </c>
      <c r="C1712" s="224" t="s">
        <v>1359</v>
      </c>
      <c r="D1712" s="129"/>
      <c r="E1712" s="230"/>
      <c r="F1712" s="212" t="s">
        <v>652</v>
      </c>
      <c r="G1712" s="98"/>
      <c r="H1712" s="98"/>
      <c r="I1712" s="99"/>
      <c r="J1712" s="49"/>
      <c r="K1712" s="49"/>
    </row>
    <row r="1713" spans="1:11" s="154" customFormat="1" ht="31.5" x14ac:dyDescent="0.25">
      <c r="A1713" s="88"/>
      <c r="B1713" s="98" t="s">
        <v>1358</v>
      </c>
      <c r="C1713" s="79" t="s">
        <v>84</v>
      </c>
      <c r="D1713" s="66">
        <v>2025</v>
      </c>
      <c r="E1713" s="194">
        <v>2021</v>
      </c>
      <c r="F1713" s="212" t="s">
        <v>652</v>
      </c>
      <c r="G1713" s="98">
        <f>G1714+G1715</f>
        <v>2</v>
      </c>
      <c r="H1713" s="130">
        <f>H1714+H1715</f>
        <v>535</v>
      </c>
      <c r="I1713" s="99">
        <f>I1714+I1715</f>
        <v>735.88513999999998</v>
      </c>
      <c r="J1713" s="131"/>
      <c r="K1713" s="131"/>
    </row>
    <row r="1714" spans="1:11" s="154" customFormat="1" ht="94.5" outlineLevel="1" x14ac:dyDescent="0.25">
      <c r="A1714" s="167"/>
      <c r="B1714" s="66" t="s">
        <v>1358</v>
      </c>
      <c r="C1714" s="79" t="s">
        <v>639</v>
      </c>
      <c r="D1714" s="66">
        <v>2025</v>
      </c>
      <c r="E1714" s="167">
        <v>2022</v>
      </c>
      <c r="F1714" s="212" t="s">
        <v>652</v>
      </c>
      <c r="G1714" s="66">
        <v>1</v>
      </c>
      <c r="H1714" s="102">
        <v>400</v>
      </c>
      <c r="I1714" s="123">
        <v>367.94256999999999</v>
      </c>
      <c r="J1714" s="271"/>
      <c r="K1714" s="271"/>
    </row>
    <row r="1715" spans="1:11" s="154" customFormat="1" ht="110.25" outlineLevel="1" x14ac:dyDescent="0.25">
      <c r="A1715" s="167"/>
      <c r="B1715" s="66" t="s">
        <v>1358</v>
      </c>
      <c r="C1715" s="79" t="s">
        <v>1360</v>
      </c>
      <c r="D1715" s="66">
        <v>2025</v>
      </c>
      <c r="E1715" s="167">
        <v>2022</v>
      </c>
      <c r="F1715" s="212" t="s">
        <v>652</v>
      </c>
      <c r="G1715" s="66">
        <v>1</v>
      </c>
      <c r="H1715" s="102">
        <v>135</v>
      </c>
      <c r="I1715" s="123">
        <f>1*367942.57/1000</f>
        <v>367.94256999999999</v>
      </c>
      <c r="J1715" s="271"/>
      <c r="K1715" s="271"/>
    </row>
    <row r="1716" spans="1:11" s="154" customFormat="1" ht="31.5" hidden="1" x14ac:dyDescent="0.25">
      <c r="A1716" s="167"/>
      <c r="B1716" s="187" t="s">
        <v>1358</v>
      </c>
      <c r="C1716" s="287" t="s">
        <v>1359</v>
      </c>
      <c r="D1716" s="288"/>
      <c r="E1716" s="230"/>
      <c r="F1716" s="230" t="s">
        <v>1361</v>
      </c>
      <c r="G1716" s="187"/>
      <c r="H1716" s="187"/>
      <c r="I1716" s="238"/>
      <c r="J1716" s="68"/>
      <c r="K1716" s="68"/>
    </row>
    <row r="1717" spans="1:11" s="154" customFormat="1" ht="31.5" hidden="1" x14ac:dyDescent="0.25">
      <c r="A1717" s="88"/>
      <c r="B1717" s="73" t="s">
        <v>1358</v>
      </c>
      <c r="C1717" s="74" t="s">
        <v>84</v>
      </c>
      <c r="D1717" s="75">
        <v>2025</v>
      </c>
      <c r="E1717" s="289" t="s">
        <v>1362</v>
      </c>
      <c r="F1717" s="194" t="s">
        <v>1361</v>
      </c>
      <c r="G1717" s="73"/>
      <c r="H1717" s="73"/>
      <c r="I1717" s="77"/>
      <c r="J1717" s="78"/>
      <c r="K1717" s="78"/>
    </row>
    <row r="1718" spans="1:11" s="154" customFormat="1" ht="15.75" x14ac:dyDescent="0.25">
      <c r="A1718" s="88"/>
      <c r="B1718" s="98"/>
      <c r="C1718" s="79"/>
      <c r="D1718" s="66"/>
      <c r="E1718" s="178"/>
      <c r="F1718" s="212"/>
      <c r="G1718" s="98"/>
      <c r="H1718" s="98"/>
      <c r="I1718" s="99"/>
      <c r="J1718" s="131"/>
      <c r="K1718" s="131"/>
    </row>
    <row r="1719" spans="1:11" ht="27" customHeight="1" x14ac:dyDescent="0.25">
      <c r="A1719" s="290" t="s">
        <v>1363</v>
      </c>
      <c r="I1719" s="291">
        <f>I1713+I1649+I1142+I1015+I938+I904+I889+I881+I877+I842+I837+I813+I776+I630+I598+I65</f>
        <v>138029.97198585019</v>
      </c>
    </row>
    <row r="1720" spans="1:11" ht="17.25" x14ac:dyDescent="0.25">
      <c r="C1720" s="292"/>
      <c r="D1720" s="293"/>
      <c r="E1720" s="294"/>
      <c r="F1720" s="294"/>
      <c r="G1720" s="294"/>
    </row>
    <row r="1721" spans="1:11" ht="17.25" x14ac:dyDescent="0.25">
      <c r="C1721" s="292"/>
      <c r="D1721" s="293"/>
      <c r="E1721" s="294"/>
      <c r="F1721" s="294"/>
      <c r="G1721" s="296"/>
      <c r="H1721" s="297"/>
    </row>
    <row r="1722" spans="1:11" ht="17.25" x14ac:dyDescent="0.25">
      <c r="C1722" s="298"/>
      <c r="D1722" s="299"/>
      <c r="E1722" s="300"/>
      <c r="F1722" s="300"/>
      <c r="G1722" s="300"/>
      <c r="H1722" s="300"/>
    </row>
    <row r="1723" spans="1:11" ht="59.25" customHeight="1" x14ac:dyDescent="0.25">
      <c r="C1723" s="301"/>
      <c r="D1723" s="302"/>
      <c r="E1723" s="300"/>
      <c r="F1723" s="300"/>
      <c r="G1723" s="296"/>
      <c r="H1723" s="297"/>
    </row>
  </sheetData>
  <autoFilter ref="A8:I19" xr:uid="{00000000-0009-0000-0000-000000000000}">
    <filterColumn colId="4">
      <filters>
        <filter val="2021"/>
      </filters>
    </filterColumn>
  </autoFilter>
  <mergeCells count="219">
    <mergeCell ref="B9:I9"/>
    <mergeCell ref="B10:B14"/>
    <mergeCell ref="C10:C14"/>
    <mergeCell ref="E10:E14"/>
    <mergeCell ref="F10:F13"/>
    <mergeCell ref="G10:G14"/>
    <mergeCell ref="H10:H14"/>
    <mergeCell ref="I10:I14"/>
    <mergeCell ref="B1:I1"/>
    <mergeCell ref="B2:I2"/>
    <mergeCell ref="B3:I3"/>
    <mergeCell ref="B4:I4"/>
    <mergeCell ref="B5:I5"/>
    <mergeCell ref="A6:I6"/>
    <mergeCell ref="I21:I24"/>
    <mergeCell ref="B35:B37"/>
    <mergeCell ref="C35:C37"/>
    <mergeCell ref="E35:E37"/>
    <mergeCell ref="F35:F37"/>
    <mergeCell ref="G35:G37"/>
    <mergeCell ref="H35:H37"/>
    <mergeCell ref="I35:I37"/>
    <mergeCell ref="B21:B24"/>
    <mergeCell ref="C21:C24"/>
    <mergeCell ref="E21:E24"/>
    <mergeCell ref="F21:F24"/>
    <mergeCell ref="G21:G24"/>
    <mergeCell ref="H21:H24"/>
    <mergeCell ref="I43:I45"/>
    <mergeCell ref="B50:B52"/>
    <mergeCell ref="C50:C52"/>
    <mergeCell ref="E50:E52"/>
    <mergeCell ref="F50:F52"/>
    <mergeCell ref="G50:G52"/>
    <mergeCell ref="H50:H52"/>
    <mergeCell ref="I50:I52"/>
    <mergeCell ref="B43:B45"/>
    <mergeCell ref="C43:C45"/>
    <mergeCell ref="E43:E45"/>
    <mergeCell ref="F43:F45"/>
    <mergeCell ref="G43:G45"/>
    <mergeCell ref="H43:H45"/>
    <mergeCell ref="I62:I64"/>
    <mergeCell ref="B572:B575"/>
    <mergeCell ref="C572:C575"/>
    <mergeCell ref="E572:E575"/>
    <mergeCell ref="F572:F575"/>
    <mergeCell ref="G572:G575"/>
    <mergeCell ref="H572:H575"/>
    <mergeCell ref="I572:I574"/>
    <mergeCell ref="B62:B64"/>
    <mergeCell ref="C62:C64"/>
    <mergeCell ref="E62:E64"/>
    <mergeCell ref="F62:F64"/>
    <mergeCell ref="G62:G64"/>
    <mergeCell ref="H62:H64"/>
    <mergeCell ref="I594:I597"/>
    <mergeCell ref="D595:D597"/>
    <mergeCell ref="B610:B611"/>
    <mergeCell ref="C610:C611"/>
    <mergeCell ref="F610:F611"/>
    <mergeCell ref="G610:G611"/>
    <mergeCell ref="H610:H611"/>
    <mergeCell ref="I610:I611"/>
    <mergeCell ref="B594:B597"/>
    <mergeCell ref="C594:C597"/>
    <mergeCell ref="E594:E597"/>
    <mergeCell ref="F594:F597"/>
    <mergeCell ref="G594:G597"/>
    <mergeCell ref="H594:H597"/>
    <mergeCell ref="I626:I629"/>
    <mergeCell ref="B667:B670"/>
    <mergeCell ref="C667:C670"/>
    <mergeCell ref="E667:E670"/>
    <mergeCell ref="F667:F670"/>
    <mergeCell ref="B675:B677"/>
    <mergeCell ref="C675:C677"/>
    <mergeCell ref="E675:E677"/>
    <mergeCell ref="F675:F677"/>
    <mergeCell ref="G675:G677"/>
    <mergeCell ref="B626:B629"/>
    <mergeCell ref="C626:C629"/>
    <mergeCell ref="E626:E629"/>
    <mergeCell ref="F626:F629"/>
    <mergeCell ref="G626:G629"/>
    <mergeCell ref="H626:H629"/>
    <mergeCell ref="H675:H677"/>
    <mergeCell ref="I675:I677"/>
    <mergeCell ref="B683:B684"/>
    <mergeCell ref="C683:C684"/>
    <mergeCell ref="E683:E684"/>
    <mergeCell ref="F683:F684"/>
    <mergeCell ref="G683:G684"/>
    <mergeCell ref="H683:H684"/>
    <mergeCell ref="I683:I684"/>
    <mergeCell ref="I687:I688"/>
    <mergeCell ref="B698:B701"/>
    <mergeCell ref="C698:C701"/>
    <mergeCell ref="E698:E701"/>
    <mergeCell ref="F698:F701"/>
    <mergeCell ref="G698:G701"/>
    <mergeCell ref="H698:H701"/>
    <mergeCell ref="I698:I701"/>
    <mergeCell ref="B687:B688"/>
    <mergeCell ref="C687:C688"/>
    <mergeCell ref="E687:E688"/>
    <mergeCell ref="F687:F688"/>
    <mergeCell ref="G687:G688"/>
    <mergeCell ref="H687:H688"/>
    <mergeCell ref="F726:F727"/>
    <mergeCell ref="B732:B735"/>
    <mergeCell ref="C732:C735"/>
    <mergeCell ref="E732:E735"/>
    <mergeCell ref="F732:F735"/>
    <mergeCell ref="G732:G735"/>
    <mergeCell ref="I708:I711"/>
    <mergeCell ref="B724:B725"/>
    <mergeCell ref="C724:C725"/>
    <mergeCell ref="E724:E725"/>
    <mergeCell ref="F724:F725"/>
    <mergeCell ref="G724:G725"/>
    <mergeCell ref="H724:H725"/>
    <mergeCell ref="I724:I725"/>
    <mergeCell ref="B708:B711"/>
    <mergeCell ref="C708:C711"/>
    <mergeCell ref="E708:E711"/>
    <mergeCell ref="F708:F711"/>
    <mergeCell ref="G708:G711"/>
    <mergeCell ref="H708:H711"/>
    <mergeCell ref="H732:H735"/>
    <mergeCell ref="I732:I735"/>
    <mergeCell ref="B745:B748"/>
    <mergeCell ref="C745:C748"/>
    <mergeCell ref="E745:E748"/>
    <mergeCell ref="F745:F748"/>
    <mergeCell ref="G745:G748"/>
    <mergeCell ref="H745:H748"/>
    <mergeCell ref="I745:I748"/>
    <mergeCell ref="I758:I761"/>
    <mergeCell ref="B772:B775"/>
    <mergeCell ref="C772:C775"/>
    <mergeCell ref="E772:E775"/>
    <mergeCell ref="F772:F775"/>
    <mergeCell ref="G772:G775"/>
    <mergeCell ref="H772:H775"/>
    <mergeCell ref="I772:I775"/>
    <mergeCell ref="B758:B761"/>
    <mergeCell ref="C758:C761"/>
    <mergeCell ref="E758:E761"/>
    <mergeCell ref="F758:F761"/>
    <mergeCell ref="G758:G761"/>
    <mergeCell ref="H758:H761"/>
    <mergeCell ref="I809:I812"/>
    <mergeCell ref="A821:A824"/>
    <mergeCell ref="B821:B824"/>
    <mergeCell ref="C821:C824"/>
    <mergeCell ref="E821:E824"/>
    <mergeCell ref="F821:F824"/>
    <mergeCell ref="G821:G824"/>
    <mergeCell ref="H821:H824"/>
    <mergeCell ref="I821:I824"/>
    <mergeCell ref="B809:B812"/>
    <mergeCell ref="C809:C812"/>
    <mergeCell ref="E809:E812"/>
    <mergeCell ref="F809:F812"/>
    <mergeCell ref="G809:G812"/>
    <mergeCell ref="H809:H812"/>
    <mergeCell ref="I839:I841"/>
    <mergeCell ref="A846:A849"/>
    <mergeCell ref="B846:B849"/>
    <mergeCell ref="C846:C849"/>
    <mergeCell ref="E846:E849"/>
    <mergeCell ref="F846:F849"/>
    <mergeCell ref="G846:G849"/>
    <mergeCell ref="H846:H849"/>
    <mergeCell ref="I846:I849"/>
    <mergeCell ref="B839:B841"/>
    <mergeCell ref="C839:C841"/>
    <mergeCell ref="E839:E841"/>
    <mergeCell ref="F839:F841"/>
    <mergeCell ref="G839:G841"/>
    <mergeCell ref="H839:H841"/>
    <mergeCell ref="I862:I865"/>
    <mergeCell ref="B874:B876"/>
    <mergeCell ref="C874:C876"/>
    <mergeCell ref="E874:E876"/>
    <mergeCell ref="F874:F876"/>
    <mergeCell ref="G874:G876"/>
    <mergeCell ref="H874:H876"/>
    <mergeCell ref="I874:I876"/>
    <mergeCell ref="B862:B865"/>
    <mergeCell ref="C862:C865"/>
    <mergeCell ref="E862:E865"/>
    <mergeCell ref="F862:F865"/>
    <mergeCell ref="G862:G865"/>
    <mergeCell ref="H862:H865"/>
    <mergeCell ref="H1639:H1640"/>
    <mergeCell ref="I1639:I1640"/>
    <mergeCell ref="A1639:A1640"/>
    <mergeCell ref="B1639:B1640"/>
    <mergeCell ref="C1639:C1640"/>
    <mergeCell ref="E1639:E1640"/>
    <mergeCell ref="F1639:F1640"/>
    <mergeCell ref="G1639:G1640"/>
    <mergeCell ref="H1013:H1014"/>
    <mergeCell ref="I1013:I1014"/>
    <mergeCell ref="B1140:B1141"/>
    <mergeCell ref="C1140:C1141"/>
    <mergeCell ref="E1140:E1141"/>
    <mergeCell ref="F1140:F1141"/>
    <mergeCell ref="G1140:G1141"/>
    <mergeCell ref="H1140:H1141"/>
    <mergeCell ref="I1140:I1141"/>
    <mergeCell ref="A1012:A1016"/>
    <mergeCell ref="B1013:B1014"/>
    <mergeCell ref="C1013:C1014"/>
    <mergeCell ref="E1013:E1014"/>
    <mergeCell ref="F1013:F1014"/>
    <mergeCell ref="G1013:G1014"/>
  </mergeCells>
  <printOptions horizontalCentered="1"/>
  <pageMargins left="0" right="0" top="0.78740157480314965" bottom="0.47244094488188981" header="0.31496062992125984" footer="0.31496062992125984"/>
  <pageSetup paperSize="8" scale="44" fitToHeight="0" orientation="portrait" r:id="rId1"/>
  <headerFooter>
    <oddFooter>Страница  &amp;P из &amp;N</oddFooter>
  </headerFooter>
  <rowBreaks count="2" manualBreakCount="2">
    <brk id="1690" max="8" man="1"/>
    <brk id="1718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2FAF9-1E2D-4C27-A093-1B206AE0584C}">
  <sheetPr>
    <pageSetUpPr fitToPage="1"/>
  </sheetPr>
  <dimension ref="A1:F19"/>
  <sheetViews>
    <sheetView zoomScale="70" zoomScaleNormal="70" workbookViewId="0">
      <selection activeCell="D31" sqref="D31"/>
    </sheetView>
  </sheetViews>
  <sheetFormatPr defaultRowHeight="16.5" x14ac:dyDescent="0.25"/>
  <cols>
    <col min="1" max="1" width="7.28515625" style="1" customWidth="1"/>
    <col min="2" max="2" width="86.140625" style="1" customWidth="1"/>
    <col min="3" max="3" width="17.85546875" style="1" customWidth="1"/>
    <col min="4" max="4" width="19.42578125" style="1" customWidth="1"/>
    <col min="5" max="5" width="16.5703125" style="1" customWidth="1"/>
    <col min="6" max="6" width="33.28515625" style="1" customWidth="1"/>
    <col min="7" max="16384" width="9.140625" style="1"/>
  </cols>
  <sheetData>
    <row r="1" spans="1:6" x14ac:dyDescent="0.25">
      <c r="D1" s="382" t="s">
        <v>63</v>
      </c>
      <c r="E1" s="382"/>
      <c r="F1" s="382"/>
    </row>
    <row r="2" spans="1:6" x14ac:dyDescent="0.25">
      <c r="D2" s="382"/>
      <c r="E2" s="382"/>
      <c r="F2" s="382"/>
    </row>
    <row r="3" spans="1:6" x14ac:dyDescent="0.25">
      <c r="D3" s="382"/>
      <c r="E3" s="382"/>
      <c r="F3" s="382"/>
    </row>
    <row r="4" spans="1:6" x14ac:dyDescent="0.25">
      <c r="D4" s="382"/>
      <c r="E4" s="382"/>
      <c r="F4" s="382"/>
    </row>
    <row r="5" spans="1:6" ht="26.25" customHeight="1" x14ac:dyDescent="0.25">
      <c r="D5" s="382"/>
      <c r="E5" s="382"/>
      <c r="F5" s="382"/>
    </row>
    <row r="6" spans="1:6" x14ac:dyDescent="0.25">
      <c r="D6" s="2"/>
      <c r="E6" s="2"/>
      <c r="F6" s="2"/>
    </row>
    <row r="7" spans="1:6" x14ac:dyDescent="0.25">
      <c r="D7" s="2"/>
      <c r="E7" s="2"/>
      <c r="F7" s="2"/>
    </row>
    <row r="8" spans="1:6" x14ac:dyDescent="0.25">
      <c r="A8" s="383" t="s">
        <v>0</v>
      </c>
      <c r="B8" s="383"/>
      <c r="C8" s="383"/>
      <c r="D8" s="383"/>
      <c r="E8" s="383"/>
      <c r="F8" s="383"/>
    </row>
    <row r="9" spans="1:6" x14ac:dyDescent="0.25">
      <c r="A9" s="383"/>
      <c r="B9" s="383"/>
      <c r="C9" s="383"/>
      <c r="D9" s="383"/>
      <c r="E9" s="383"/>
      <c r="F9" s="383"/>
    </row>
    <row r="10" spans="1:6" x14ac:dyDescent="0.25">
      <c r="A10" s="383"/>
      <c r="B10" s="383"/>
      <c r="C10" s="383"/>
      <c r="D10" s="383"/>
      <c r="E10" s="383"/>
      <c r="F10" s="383"/>
    </row>
    <row r="11" spans="1:6" x14ac:dyDescent="0.25">
      <c r="A11" s="3"/>
      <c r="B11" s="3"/>
      <c r="C11" s="3"/>
      <c r="D11" s="3"/>
      <c r="E11" s="3"/>
      <c r="F11" s="3"/>
    </row>
    <row r="12" spans="1:6" ht="33.75" customHeight="1" x14ac:dyDescent="0.25">
      <c r="A12" s="384" t="s">
        <v>1</v>
      </c>
      <c r="B12" s="384" t="s">
        <v>2</v>
      </c>
      <c r="C12" s="384" t="s">
        <v>3</v>
      </c>
      <c r="D12" s="384"/>
      <c r="E12" s="384"/>
      <c r="F12" s="4"/>
    </row>
    <row r="13" spans="1:6" ht="66" x14ac:dyDescent="0.25">
      <c r="A13" s="384"/>
      <c r="B13" s="384"/>
      <c r="C13" s="5" t="s">
        <v>4</v>
      </c>
      <c r="D13" s="5" t="s">
        <v>5</v>
      </c>
      <c r="E13" s="5" t="s">
        <v>6</v>
      </c>
      <c r="F13" s="5" t="s">
        <v>7</v>
      </c>
    </row>
    <row r="14" spans="1:6" x14ac:dyDescent="0.25">
      <c r="A14" s="5">
        <v>1</v>
      </c>
      <c r="B14" s="5">
        <v>2</v>
      </c>
      <c r="C14" s="5">
        <v>3</v>
      </c>
      <c r="D14" s="5">
        <v>4</v>
      </c>
      <c r="E14" s="5">
        <v>5</v>
      </c>
      <c r="F14" s="5">
        <v>6</v>
      </c>
    </row>
    <row r="15" spans="1:6" x14ac:dyDescent="0.25">
      <c r="A15" s="5" t="s">
        <v>8</v>
      </c>
      <c r="B15" s="6" t="s">
        <v>9</v>
      </c>
      <c r="C15" s="7">
        <f>F15*D15</f>
        <v>34002290.950380385</v>
      </c>
      <c r="D15" s="8">
        <v>2062</v>
      </c>
      <c r="E15" s="9">
        <v>82376</v>
      </c>
      <c r="F15" s="16">
        <v>16489.956813957509</v>
      </c>
    </row>
    <row r="16" spans="1:6" x14ac:dyDescent="0.25">
      <c r="A16" s="5" t="s">
        <v>10</v>
      </c>
      <c r="B16" s="6" t="s">
        <v>11</v>
      </c>
      <c r="C16" s="5" t="s">
        <v>12</v>
      </c>
      <c r="D16" s="5" t="s">
        <v>12</v>
      </c>
      <c r="E16" s="5" t="s">
        <v>12</v>
      </c>
      <c r="F16" s="17" t="s">
        <v>12</v>
      </c>
    </row>
    <row r="17" spans="1:6" ht="66" x14ac:dyDescent="0.25">
      <c r="A17" s="10" t="s">
        <v>13</v>
      </c>
      <c r="B17" s="6" t="s">
        <v>14</v>
      </c>
      <c r="C17" s="11">
        <f>D17*F17</f>
        <v>48675156.892964713</v>
      </c>
      <c r="D17" s="8">
        <v>1958</v>
      </c>
      <c r="E17" s="5">
        <v>41188</v>
      </c>
      <c r="F17" s="16">
        <v>24859.630690993214</v>
      </c>
    </row>
    <row r="18" spans="1:6" ht="66" x14ac:dyDescent="0.25">
      <c r="A18" s="12" t="s">
        <v>15</v>
      </c>
      <c r="B18" s="6" t="s">
        <v>16</v>
      </c>
      <c r="C18" s="13">
        <f>D18*F18</f>
        <v>4065598.9855279382</v>
      </c>
      <c r="D18" s="8">
        <v>104</v>
      </c>
      <c r="E18" s="14">
        <v>41188</v>
      </c>
      <c r="F18" s="18">
        <v>39092.297937768635</v>
      </c>
    </row>
    <row r="19" spans="1:6" x14ac:dyDescent="0.25">
      <c r="C19" s="15"/>
      <c r="F19" s="15"/>
    </row>
  </sheetData>
  <mergeCells count="5">
    <mergeCell ref="D1:F5"/>
    <mergeCell ref="A8:F10"/>
    <mergeCell ref="A12:A13"/>
    <mergeCell ref="B12:B13"/>
    <mergeCell ref="C12:E12"/>
  </mergeCells>
  <pageMargins left="0.7" right="0.7" top="0.75" bottom="0.75" header="0.3" footer="0.3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1A38F-F174-4772-9E96-588F1F840EF2}">
  <sheetPr>
    <pageSetUpPr fitToPage="1"/>
  </sheetPr>
  <dimension ref="B2:I27"/>
  <sheetViews>
    <sheetView topLeftCell="B1" zoomScale="68" zoomScaleNormal="68" workbookViewId="0">
      <selection activeCell="P17" sqref="P17"/>
    </sheetView>
  </sheetViews>
  <sheetFormatPr defaultRowHeight="15" x14ac:dyDescent="0.25"/>
  <cols>
    <col min="1" max="1" width="3.7109375" customWidth="1"/>
    <col min="2" max="2" width="12.5703125" customWidth="1"/>
    <col min="3" max="3" width="42" customWidth="1"/>
    <col min="4" max="4" width="20.140625" customWidth="1"/>
    <col min="5" max="5" width="20.7109375" customWidth="1"/>
    <col min="6" max="6" width="22.42578125" customWidth="1"/>
    <col min="7" max="7" width="21.85546875" customWidth="1"/>
    <col min="8" max="8" width="22.42578125" customWidth="1"/>
    <col min="9" max="9" width="25" customWidth="1"/>
  </cols>
  <sheetData>
    <row r="2" spans="2:9" ht="87.75" customHeight="1" x14ac:dyDescent="0.25">
      <c r="G2" s="385" t="s">
        <v>64</v>
      </c>
      <c r="H2" s="385"/>
      <c r="I2" s="385"/>
    </row>
    <row r="3" spans="2:9" ht="84" customHeight="1" x14ac:dyDescent="0.25">
      <c r="B3" s="386" t="s">
        <v>65</v>
      </c>
      <c r="C3" s="386"/>
      <c r="D3" s="386"/>
      <c r="E3" s="386"/>
      <c r="F3" s="386"/>
      <c r="G3" s="386"/>
      <c r="H3" s="386"/>
      <c r="I3" s="386"/>
    </row>
    <row r="4" spans="2:9" ht="18" customHeight="1" x14ac:dyDescent="0.25">
      <c r="B4" s="387" t="s">
        <v>17</v>
      </c>
      <c r="C4" s="387"/>
      <c r="D4" s="387"/>
      <c r="E4" s="387"/>
      <c r="F4" s="387"/>
      <c r="G4" s="387"/>
      <c r="H4" s="387"/>
      <c r="I4" s="387"/>
    </row>
    <row r="5" spans="2:9" ht="15.75" customHeight="1" thickBot="1" x14ac:dyDescent="0.3">
      <c r="B5" s="19"/>
      <c r="C5" s="19"/>
      <c r="D5" s="19"/>
      <c r="E5" s="19"/>
      <c r="F5" s="19"/>
      <c r="G5" s="19"/>
      <c r="H5" s="19"/>
      <c r="I5" s="20" t="s">
        <v>18</v>
      </c>
    </row>
    <row r="6" spans="2:9" ht="42.75" customHeight="1" thickBot="1" x14ac:dyDescent="0.3">
      <c r="B6" s="388" t="s">
        <v>1</v>
      </c>
      <c r="C6" s="388" t="s">
        <v>19</v>
      </c>
      <c r="D6" s="390" t="s">
        <v>20</v>
      </c>
      <c r="E6" s="391"/>
      <c r="F6" s="392"/>
      <c r="G6" s="390" t="s">
        <v>21</v>
      </c>
      <c r="H6" s="391"/>
      <c r="I6" s="392"/>
    </row>
    <row r="7" spans="2:9" ht="51.75" thickBot="1" x14ac:dyDescent="0.3">
      <c r="B7" s="389"/>
      <c r="C7" s="389"/>
      <c r="D7" s="21" t="s">
        <v>22</v>
      </c>
      <c r="E7" s="21" t="s">
        <v>23</v>
      </c>
      <c r="F7" s="21" t="s">
        <v>24</v>
      </c>
      <c r="G7" s="21" t="s">
        <v>22</v>
      </c>
      <c r="H7" s="21" t="s">
        <v>23</v>
      </c>
      <c r="I7" s="21" t="s">
        <v>24</v>
      </c>
    </row>
    <row r="8" spans="2:9" ht="15.75" thickBot="1" x14ac:dyDescent="0.3">
      <c r="B8" s="22">
        <v>1</v>
      </c>
      <c r="C8" s="21">
        <v>2</v>
      </c>
      <c r="D8" s="21">
        <v>3</v>
      </c>
      <c r="E8" s="21">
        <v>4</v>
      </c>
      <c r="F8" s="21">
        <v>5</v>
      </c>
      <c r="G8" s="21">
        <v>6</v>
      </c>
      <c r="H8" s="21">
        <v>7</v>
      </c>
      <c r="I8" s="21">
        <v>8</v>
      </c>
    </row>
    <row r="9" spans="2:9" ht="36" customHeight="1" thickBot="1" x14ac:dyDescent="0.3">
      <c r="B9" s="22" t="s">
        <v>8</v>
      </c>
      <c r="C9" s="23" t="s">
        <v>25</v>
      </c>
      <c r="D9" s="390" t="s">
        <v>62</v>
      </c>
      <c r="E9" s="391"/>
      <c r="F9" s="391"/>
      <c r="G9" s="391"/>
      <c r="H9" s="391"/>
      <c r="I9" s="392"/>
    </row>
    <row r="10" spans="2:9" ht="15.75" thickBot="1" x14ac:dyDescent="0.3">
      <c r="B10" s="22" t="s">
        <v>26</v>
      </c>
      <c r="C10" s="23" t="s">
        <v>27</v>
      </c>
      <c r="D10" s="390" t="s">
        <v>62</v>
      </c>
      <c r="E10" s="391"/>
      <c r="F10" s="391"/>
      <c r="G10" s="391"/>
      <c r="H10" s="391"/>
      <c r="I10" s="392"/>
    </row>
    <row r="11" spans="2:9" ht="15.75" thickBot="1" x14ac:dyDescent="0.3">
      <c r="B11" s="22" t="s">
        <v>28</v>
      </c>
      <c r="C11" s="23" t="s">
        <v>29</v>
      </c>
      <c r="D11" s="390" t="s">
        <v>62</v>
      </c>
      <c r="E11" s="391"/>
      <c r="F11" s="391"/>
      <c r="G11" s="391"/>
      <c r="H11" s="391"/>
      <c r="I11" s="392"/>
    </row>
    <row r="12" spans="2:9" ht="15.75" thickBot="1" x14ac:dyDescent="0.3">
      <c r="B12" s="22" t="s">
        <v>30</v>
      </c>
      <c r="C12" s="23" t="s">
        <v>31</v>
      </c>
      <c r="D12" s="390" t="s">
        <v>62</v>
      </c>
      <c r="E12" s="391"/>
      <c r="F12" s="391"/>
      <c r="G12" s="391"/>
      <c r="H12" s="391"/>
      <c r="I12" s="392"/>
    </row>
    <row r="13" spans="2:9" ht="15.75" thickBot="1" x14ac:dyDescent="0.3">
      <c r="B13" s="22" t="s">
        <v>32</v>
      </c>
      <c r="C13" s="23" t="s">
        <v>33</v>
      </c>
      <c r="D13" s="390" t="s">
        <v>62</v>
      </c>
      <c r="E13" s="391"/>
      <c r="F13" s="391"/>
      <c r="G13" s="391"/>
      <c r="H13" s="391"/>
      <c r="I13" s="392"/>
    </row>
    <row r="14" spans="2:9" ht="15.75" thickBot="1" x14ac:dyDescent="0.3">
      <c r="B14" s="22" t="s">
        <v>34</v>
      </c>
      <c r="C14" s="23" t="s">
        <v>35</v>
      </c>
      <c r="D14" s="390" t="s">
        <v>62</v>
      </c>
      <c r="E14" s="391"/>
      <c r="F14" s="391"/>
      <c r="G14" s="391"/>
      <c r="H14" s="391"/>
      <c r="I14" s="392"/>
    </row>
    <row r="15" spans="2:9" ht="15.75" thickBot="1" x14ac:dyDescent="0.3">
      <c r="B15" s="22" t="s">
        <v>36</v>
      </c>
      <c r="C15" s="23" t="s">
        <v>37</v>
      </c>
      <c r="D15" s="390" t="s">
        <v>62</v>
      </c>
      <c r="E15" s="391"/>
      <c r="F15" s="391"/>
      <c r="G15" s="391"/>
      <c r="H15" s="391"/>
      <c r="I15" s="392"/>
    </row>
    <row r="16" spans="2:9" ht="57.75" customHeight="1" thickBot="1" x14ac:dyDescent="0.3">
      <c r="B16" s="22" t="s">
        <v>38</v>
      </c>
      <c r="C16" s="23" t="s">
        <v>39</v>
      </c>
      <c r="D16" s="390" t="s">
        <v>62</v>
      </c>
      <c r="E16" s="391"/>
      <c r="F16" s="391"/>
      <c r="G16" s="391"/>
      <c r="H16" s="391"/>
      <c r="I16" s="392"/>
    </row>
    <row r="17" spans="2:9" ht="26.25" thickBot="1" x14ac:dyDescent="0.3">
      <c r="B17" s="22" t="s">
        <v>40</v>
      </c>
      <c r="C17" s="23" t="s">
        <v>41</v>
      </c>
      <c r="D17" s="390" t="s">
        <v>62</v>
      </c>
      <c r="E17" s="391"/>
      <c r="F17" s="391"/>
      <c r="G17" s="391"/>
      <c r="H17" s="391"/>
      <c r="I17" s="392"/>
    </row>
    <row r="18" spans="2:9" ht="15.75" thickBot="1" x14ac:dyDescent="0.3">
      <c r="B18" s="22" t="s">
        <v>42</v>
      </c>
      <c r="C18" s="23" t="s">
        <v>43</v>
      </c>
      <c r="D18" s="390" t="s">
        <v>62</v>
      </c>
      <c r="E18" s="391"/>
      <c r="F18" s="391"/>
      <c r="G18" s="391"/>
      <c r="H18" s="391"/>
      <c r="I18" s="392"/>
    </row>
    <row r="19" spans="2:9" ht="15.75" thickBot="1" x14ac:dyDescent="0.3">
      <c r="B19" s="22" t="s">
        <v>44</v>
      </c>
      <c r="C19" s="23" t="s">
        <v>45</v>
      </c>
      <c r="D19" s="390" t="s">
        <v>62</v>
      </c>
      <c r="E19" s="391"/>
      <c r="F19" s="391"/>
      <c r="G19" s="391"/>
      <c r="H19" s="391"/>
      <c r="I19" s="392"/>
    </row>
    <row r="20" spans="2:9" ht="45.75" customHeight="1" thickBot="1" x14ac:dyDescent="0.3">
      <c r="B20" s="22" t="s">
        <v>46</v>
      </c>
      <c r="C20" s="23" t="s">
        <v>47</v>
      </c>
      <c r="D20" s="390" t="s">
        <v>62</v>
      </c>
      <c r="E20" s="391"/>
      <c r="F20" s="391"/>
      <c r="G20" s="391"/>
      <c r="H20" s="391"/>
      <c r="I20" s="392"/>
    </row>
    <row r="21" spans="2:9" ht="15.75" thickBot="1" x14ac:dyDescent="0.3">
      <c r="B21" s="22" t="s">
        <v>48</v>
      </c>
      <c r="C21" s="23" t="s">
        <v>49</v>
      </c>
      <c r="D21" s="390" t="s">
        <v>62</v>
      </c>
      <c r="E21" s="391"/>
      <c r="F21" s="391"/>
      <c r="G21" s="391"/>
      <c r="H21" s="391"/>
      <c r="I21" s="392"/>
    </row>
    <row r="22" spans="2:9" ht="26.25" thickBot="1" x14ac:dyDescent="0.3">
      <c r="B22" s="22" t="s">
        <v>50</v>
      </c>
      <c r="C22" s="23" t="s">
        <v>51</v>
      </c>
      <c r="D22" s="390" t="s">
        <v>62</v>
      </c>
      <c r="E22" s="391"/>
      <c r="F22" s="391"/>
      <c r="G22" s="391"/>
      <c r="H22" s="391"/>
      <c r="I22" s="392"/>
    </row>
    <row r="23" spans="2:9" ht="15.75" thickBot="1" x14ac:dyDescent="0.3">
      <c r="B23" s="22" t="s">
        <v>52</v>
      </c>
      <c r="C23" s="23" t="s">
        <v>53</v>
      </c>
      <c r="D23" s="390" t="s">
        <v>62</v>
      </c>
      <c r="E23" s="391"/>
      <c r="F23" s="391"/>
      <c r="G23" s="391"/>
      <c r="H23" s="391"/>
      <c r="I23" s="392"/>
    </row>
    <row r="24" spans="2:9" ht="15.75" thickBot="1" x14ac:dyDescent="0.3">
      <c r="B24" s="22" t="s">
        <v>54</v>
      </c>
      <c r="C24" s="23" t="s">
        <v>55</v>
      </c>
      <c r="D24" s="390" t="s">
        <v>62</v>
      </c>
      <c r="E24" s="391"/>
      <c r="F24" s="391"/>
      <c r="G24" s="391"/>
      <c r="H24" s="391"/>
      <c r="I24" s="392"/>
    </row>
    <row r="25" spans="2:9" ht="15.75" thickBot="1" x14ac:dyDescent="0.3">
      <c r="B25" s="22" t="s">
        <v>56</v>
      </c>
      <c r="C25" s="23" t="s">
        <v>57</v>
      </c>
      <c r="D25" s="390" t="s">
        <v>62</v>
      </c>
      <c r="E25" s="391"/>
      <c r="F25" s="391"/>
      <c r="G25" s="391"/>
      <c r="H25" s="391"/>
      <c r="I25" s="392"/>
    </row>
    <row r="26" spans="2:9" ht="15.75" thickBot="1" x14ac:dyDescent="0.3">
      <c r="B26" s="22" t="s">
        <v>58</v>
      </c>
      <c r="C26" s="23" t="s">
        <v>59</v>
      </c>
      <c r="D26" s="390" t="s">
        <v>62</v>
      </c>
      <c r="E26" s="391"/>
      <c r="F26" s="391"/>
      <c r="G26" s="391"/>
      <c r="H26" s="391"/>
      <c r="I26" s="392"/>
    </row>
    <row r="27" spans="2:9" ht="26.25" thickBot="1" x14ac:dyDescent="0.3">
      <c r="B27" s="22" t="s">
        <v>60</v>
      </c>
      <c r="C27" s="23" t="s">
        <v>61</v>
      </c>
      <c r="D27" s="390" t="s">
        <v>62</v>
      </c>
      <c r="E27" s="391"/>
      <c r="F27" s="391"/>
      <c r="G27" s="391"/>
      <c r="H27" s="391"/>
      <c r="I27" s="392"/>
    </row>
  </sheetData>
  <mergeCells count="26">
    <mergeCell ref="D27:I27"/>
    <mergeCell ref="D21:I21"/>
    <mergeCell ref="D22:I22"/>
    <mergeCell ref="D23:I23"/>
    <mergeCell ref="D24:I24"/>
    <mergeCell ref="D25:I25"/>
    <mergeCell ref="D26:I26"/>
    <mergeCell ref="D20:I20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19:I19"/>
    <mergeCell ref="G2:I2"/>
    <mergeCell ref="B3:I3"/>
    <mergeCell ref="B4:I4"/>
    <mergeCell ref="B6:B7"/>
    <mergeCell ref="C6:C7"/>
    <mergeCell ref="D6:F6"/>
    <mergeCell ref="G6:I6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Приложение 1</vt:lpstr>
      <vt:lpstr>Приложение 2</vt:lpstr>
      <vt:lpstr>Приложение 3</vt:lpstr>
      <vt:lpstr>'Приложение 1'!Заголовки_для_печати</vt:lpstr>
      <vt:lpstr>'Приложение 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Chayk_la79</dc:creator>
  <cp:lastModifiedBy>Chayk_la79</cp:lastModifiedBy>
  <dcterms:created xsi:type="dcterms:W3CDTF">2025-09-02T10:17:48Z</dcterms:created>
  <dcterms:modified xsi:type="dcterms:W3CDTF">2025-09-05T04:54:08Z</dcterms:modified>
</cp:coreProperties>
</file>